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2504" windowHeight="7416" tabRatio="563"/>
  </bookViews>
  <sheets>
    <sheet name="Main" sheetId="1" r:id="rId1"/>
    <sheet name="Bike transport weight" sheetId="2" r:id="rId2"/>
    <sheet name="Finance" sheetId="3" r:id="rId3"/>
  </sheets>
  <definedNames>
    <definedName name="_xlnm.Print_Area" localSheetId="0">Main!$A$2:$U$281</definedName>
  </definedNames>
  <calcPr calcId="124519"/>
</workbook>
</file>

<file path=xl/calcChain.xml><?xml version="1.0" encoding="utf-8"?>
<calcChain xmlns="http://schemas.openxmlformats.org/spreadsheetml/2006/main">
  <c r="L37" i="1"/>
  <c r="G47"/>
  <c r="H33"/>
  <c r="H55"/>
  <c r="H57" s="1"/>
  <c r="F6" i="2"/>
  <c r="G143"/>
  <c r="G135"/>
  <c r="G127"/>
  <c r="G119"/>
  <c r="G111"/>
  <c r="G103"/>
  <c r="G95"/>
  <c r="G87"/>
  <c r="G79"/>
  <c r="G39"/>
  <c r="G37"/>
  <c r="G24"/>
  <c r="E148"/>
  <c r="G148" s="1"/>
  <c r="E140"/>
  <c r="G140" s="1"/>
  <c r="E132"/>
  <c r="G132" s="1"/>
  <c r="E124"/>
  <c r="G124" s="1"/>
  <c r="E116"/>
  <c r="G116" s="1"/>
  <c r="E108"/>
  <c r="G108" s="1"/>
  <c r="E100"/>
  <c r="G100" s="1"/>
  <c r="E92"/>
  <c r="G92" s="1"/>
  <c r="E84"/>
  <c r="G84" s="1"/>
  <c r="E76"/>
  <c r="G76" s="1"/>
  <c r="E68"/>
  <c r="G68" s="1"/>
  <c r="E60"/>
  <c r="G60" s="1"/>
  <c r="E52"/>
  <c r="G52" s="1"/>
  <c r="E44"/>
  <c r="G44" s="1"/>
  <c r="E36"/>
  <c r="G36" s="1"/>
  <c r="E28"/>
  <c r="G28" s="1"/>
  <c r="E20"/>
  <c r="G20" s="1"/>
  <c r="E12"/>
  <c r="G12" s="1"/>
  <c r="D149"/>
  <c r="F149" s="1"/>
  <c r="D148"/>
  <c r="F148" s="1"/>
  <c r="D147"/>
  <c r="F147" s="1"/>
  <c r="D146"/>
  <c r="F146" s="1"/>
  <c r="D145"/>
  <c r="F145" s="1"/>
  <c r="D144"/>
  <c r="F144" s="1"/>
  <c r="D143"/>
  <c r="F143" s="1"/>
  <c r="D142"/>
  <c r="F142" s="1"/>
  <c r="D141"/>
  <c r="F141" s="1"/>
  <c r="D140"/>
  <c r="F140" s="1"/>
  <c r="D139"/>
  <c r="F139" s="1"/>
  <c r="D138"/>
  <c r="F138" s="1"/>
  <c r="D137"/>
  <c r="F137" s="1"/>
  <c r="D136"/>
  <c r="F136" s="1"/>
  <c r="D135"/>
  <c r="F135" s="1"/>
  <c r="D134"/>
  <c r="F134" s="1"/>
  <c r="D133"/>
  <c r="F133" s="1"/>
  <c r="D132"/>
  <c r="F132" s="1"/>
  <c r="D131"/>
  <c r="F131" s="1"/>
  <c r="D130"/>
  <c r="F130" s="1"/>
  <c r="D129"/>
  <c r="F129" s="1"/>
  <c r="D128"/>
  <c r="F128" s="1"/>
  <c r="D127"/>
  <c r="F127" s="1"/>
  <c r="D126"/>
  <c r="F126" s="1"/>
  <c r="D125"/>
  <c r="F125" s="1"/>
  <c r="D124"/>
  <c r="F124" s="1"/>
  <c r="D123"/>
  <c r="F123" s="1"/>
  <c r="D122"/>
  <c r="F122" s="1"/>
  <c r="D121"/>
  <c r="F121" s="1"/>
  <c r="D120"/>
  <c r="F120" s="1"/>
  <c r="D119"/>
  <c r="F119" s="1"/>
  <c r="D118"/>
  <c r="F118" s="1"/>
  <c r="D117"/>
  <c r="F117" s="1"/>
  <c r="D116"/>
  <c r="F116" s="1"/>
  <c r="D115"/>
  <c r="F115" s="1"/>
  <c r="D114"/>
  <c r="F114" s="1"/>
  <c r="D113"/>
  <c r="F113" s="1"/>
  <c r="D112"/>
  <c r="F112" s="1"/>
  <c r="D111"/>
  <c r="F111" s="1"/>
  <c r="D110"/>
  <c r="F110" s="1"/>
  <c r="D109"/>
  <c r="F109" s="1"/>
  <c r="D108"/>
  <c r="F108" s="1"/>
  <c r="D107"/>
  <c r="F107" s="1"/>
  <c r="D106"/>
  <c r="F106" s="1"/>
  <c r="D105"/>
  <c r="F105" s="1"/>
  <c r="D104"/>
  <c r="F104" s="1"/>
  <c r="D103"/>
  <c r="F103" s="1"/>
  <c r="D102"/>
  <c r="F102" s="1"/>
  <c r="D101"/>
  <c r="F101" s="1"/>
  <c r="D100"/>
  <c r="F100" s="1"/>
  <c r="D99"/>
  <c r="F99" s="1"/>
  <c r="D98"/>
  <c r="F98" s="1"/>
  <c r="D97"/>
  <c r="F97" s="1"/>
  <c r="D96"/>
  <c r="F96" s="1"/>
  <c r="D95"/>
  <c r="F95" s="1"/>
  <c r="D94"/>
  <c r="F94" s="1"/>
  <c r="D93"/>
  <c r="F93" s="1"/>
  <c r="D92"/>
  <c r="F92" s="1"/>
  <c r="D91"/>
  <c r="F91" s="1"/>
  <c r="D90"/>
  <c r="F90" s="1"/>
  <c r="D89"/>
  <c r="F89" s="1"/>
  <c r="D88"/>
  <c r="F88" s="1"/>
  <c r="D87"/>
  <c r="F87" s="1"/>
  <c r="D86"/>
  <c r="F86" s="1"/>
  <c r="D85"/>
  <c r="F85" s="1"/>
  <c r="D84"/>
  <c r="F84" s="1"/>
  <c r="D83"/>
  <c r="F83" s="1"/>
  <c r="D82"/>
  <c r="F82" s="1"/>
  <c r="D81"/>
  <c r="F81" s="1"/>
  <c r="D80"/>
  <c r="F80" s="1"/>
  <c r="D79"/>
  <c r="F79" s="1"/>
  <c r="D78"/>
  <c r="F78" s="1"/>
  <c r="D77"/>
  <c r="F77" s="1"/>
  <c r="D76"/>
  <c r="F76" s="1"/>
  <c r="D75"/>
  <c r="F75" s="1"/>
  <c r="D74"/>
  <c r="F74" s="1"/>
  <c r="D73"/>
  <c r="F73" s="1"/>
  <c r="D72"/>
  <c r="F72" s="1"/>
  <c r="D71"/>
  <c r="F71" s="1"/>
  <c r="D70"/>
  <c r="F70" s="1"/>
  <c r="D69"/>
  <c r="F69" s="1"/>
  <c r="D68"/>
  <c r="F68" s="1"/>
  <c r="D67"/>
  <c r="F67" s="1"/>
  <c r="D66"/>
  <c r="F66" s="1"/>
  <c r="D65"/>
  <c r="F65" s="1"/>
  <c r="D64"/>
  <c r="F64" s="1"/>
  <c r="D63"/>
  <c r="F63" s="1"/>
  <c r="D62"/>
  <c r="F62" s="1"/>
  <c r="D61"/>
  <c r="F61" s="1"/>
  <c r="D60"/>
  <c r="F60" s="1"/>
  <c r="D59"/>
  <c r="F59" s="1"/>
  <c r="D58"/>
  <c r="F58" s="1"/>
  <c r="D57"/>
  <c r="F57" s="1"/>
  <c r="D56"/>
  <c r="F56" s="1"/>
  <c r="D55"/>
  <c r="F55" s="1"/>
  <c r="D54"/>
  <c r="F54" s="1"/>
  <c r="D53"/>
  <c r="F53" s="1"/>
  <c r="D52"/>
  <c r="F52" s="1"/>
  <c r="D51"/>
  <c r="F51" s="1"/>
  <c r="D50"/>
  <c r="F50" s="1"/>
  <c r="D49"/>
  <c r="F49" s="1"/>
  <c r="D48"/>
  <c r="F48" s="1"/>
  <c r="D47"/>
  <c r="F47" s="1"/>
  <c r="D46"/>
  <c r="F46" s="1"/>
  <c r="D45"/>
  <c r="F45" s="1"/>
  <c r="D44"/>
  <c r="F44" s="1"/>
  <c r="D43"/>
  <c r="F43" s="1"/>
  <c r="D42"/>
  <c r="F42" s="1"/>
  <c r="D41"/>
  <c r="F41" s="1"/>
  <c r="D40"/>
  <c r="F40" s="1"/>
  <c r="D39"/>
  <c r="F39" s="1"/>
  <c r="D38"/>
  <c r="F38" s="1"/>
  <c r="D37"/>
  <c r="F37" s="1"/>
  <c r="D36"/>
  <c r="F36" s="1"/>
  <c r="D35"/>
  <c r="F35" s="1"/>
  <c r="D34"/>
  <c r="F34" s="1"/>
  <c r="D33"/>
  <c r="F33" s="1"/>
  <c r="D32"/>
  <c r="F32" s="1"/>
  <c r="D31"/>
  <c r="F31" s="1"/>
  <c r="D30"/>
  <c r="F30" s="1"/>
  <c r="D29"/>
  <c r="F29" s="1"/>
  <c r="D28"/>
  <c r="F28" s="1"/>
  <c r="D27"/>
  <c r="F27" s="1"/>
  <c r="D26"/>
  <c r="F26" s="1"/>
  <c r="D25"/>
  <c r="F25" s="1"/>
  <c r="D24"/>
  <c r="F24" s="1"/>
  <c r="D23"/>
  <c r="F23" s="1"/>
  <c r="D22"/>
  <c r="F22" s="1"/>
  <c r="D21"/>
  <c r="F21" s="1"/>
  <c r="D20"/>
  <c r="F20" s="1"/>
  <c r="D19"/>
  <c r="F19" s="1"/>
  <c r="D18"/>
  <c r="F18" s="1"/>
  <c r="D17"/>
  <c r="F17" s="1"/>
  <c r="D16"/>
  <c r="F16" s="1"/>
  <c r="D15"/>
  <c r="F15" s="1"/>
  <c r="D14"/>
  <c r="F14" s="1"/>
  <c r="D13"/>
  <c r="F13" s="1"/>
  <c r="D12"/>
  <c r="F12" s="1"/>
  <c r="D11"/>
  <c r="F11" s="1"/>
  <c r="D10"/>
  <c r="F10" s="1"/>
  <c r="D9"/>
  <c r="F9" s="1"/>
  <c r="C149"/>
  <c r="E149" s="1"/>
  <c r="G149" s="1"/>
  <c r="C148"/>
  <c r="C147"/>
  <c r="E147"/>
  <c r="G147" s="1"/>
  <c r="C146"/>
  <c r="E146" s="1"/>
  <c r="G146" s="1"/>
  <c r="C145"/>
  <c r="E145" s="1"/>
  <c r="G145" s="1"/>
  <c r="C144"/>
  <c r="E144" s="1"/>
  <c r="G144" s="1"/>
  <c r="C143"/>
  <c r="E143"/>
  <c r="C142"/>
  <c r="E142" s="1"/>
  <c r="G142" s="1"/>
  <c r="C141"/>
  <c r="E141" s="1"/>
  <c r="G141" s="1"/>
  <c r="C140"/>
  <c r="C139"/>
  <c r="E139"/>
  <c r="G139" s="1"/>
  <c r="C138"/>
  <c r="E138" s="1"/>
  <c r="G138" s="1"/>
  <c r="C137"/>
  <c r="E137" s="1"/>
  <c r="G137" s="1"/>
  <c r="C136"/>
  <c r="E136" s="1"/>
  <c r="G136" s="1"/>
  <c r="C135"/>
  <c r="E135"/>
  <c r="C134"/>
  <c r="E134" s="1"/>
  <c r="G134" s="1"/>
  <c r="C133"/>
  <c r="E133" s="1"/>
  <c r="G133" s="1"/>
  <c r="C132"/>
  <c r="C131"/>
  <c r="E131"/>
  <c r="G131" s="1"/>
  <c r="C130"/>
  <c r="E130" s="1"/>
  <c r="G130" s="1"/>
  <c r="C129"/>
  <c r="E129" s="1"/>
  <c r="G129" s="1"/>
  <c r="C128"/>
  <c r="E128" s="1"/>
  <c r="G128" s="1"/>
  <c r="C127"/>
  <c r="E127"/>
  <c r="C126"/>
  <c r="E126" s="1"/>
  <c r="G126" s="1"/>
  <c r="C125"/>
  <c r="E125" s="1"/>
  <c r="G125" s="1"/>
  <c r="C124"/>
  <c r="C123"/>
  <c r="E123"/>
  <c r="G123" s="1"/>
  <c r="C122"/>
  <c r="E122" s="1"/>
  <c r="G122" s="1"/>
  <c r="C121"/>
  <c r="E121" s="1"/>
  <c r="G121" s="1"/>
  <c r="C120"/>
  <c r="E120" s="1"/>
  <c r="G120" s="1"/>
  <c r="C119"/>
  <c r="E119"/>
  <c r="C118"/>
  <c r="E118" s="1"/>
  <c r="G118" s="1"/>
  <c r="C117"/>
  <c r="E117" s="1"/>
  <c r="G117" s="1"/>
  <c r="C116"/>
  <c r="C115"/>
  <c r="E115"/>
  <c r="G115" s="1"/>
  <c r="C114"/>
  <c r="E114" s="1"/>
  <c r="G114" s="1"/>
  <c r="C113"/>
  <c r="E113" s="1"/>
  <c r="G113" s="1"/>
  <c r="C112"/>
  <c r="E112" s="1"/>
  <c r="G112" s="1"/>
  <c r="C111"/>
  <c r="E111"/>
  <c r="C110"/>
  <c r="E110" s="1"/>
  <c r="G110" s="1"/>
  <c r="C109"/>
  <c r="E109" s="1"/>
  <c r="G109" s="1"/>
  <c r="C108"/>
  <c r="C107"/>
  <c r="E107"/>
  <c r="G107" s="1"/>
  <c r="C106"/>
  <c r="E106" s="1"/>
  <c r="G106" s="1"/>
  <c r="C105"/>
  <c r="E105" s="1"/>
  <c r="G105" s="1"/>
  <c r="C104"/>
  <c r="E104" s="1"/>
  <c r="G104" s="1"/>
  <c r="C103"/>
  <c r="E103"/>
  <c r="C102"/>
  <c r="E102" s="1"/>
  <c r="G102" s="1"/>
  <c r="C101"/>
  <c r="E101" s="1"/>
  <c r="G101" s="1"/>
  <c r="C100"/>
  <c r="C99"/>
  <c r="E99"/>
  <c r="G99" s="1"/>
  <c r="C98"/>
  <c r="E98" s="1"/>
  <c r="G98" s="1"/>
  <c r="C97"/>
  <c r="E97" s="1"/>
  <c r="G97" s="1"/>
  <c r="C96"/>
  <c r="E96" s="1"/>
  <c r="G96" s="1"/>
  <c r="C95"/>
  <c r="E95"/>
  <c r="C94"/>
  <c r="E94" s="1"/>
  <c r="G94" s="1"/>
  <c r="C93"/>
  <c r="E93" s="1"/>
  <c r="G93" s="1"/>
  <c r="C92"/>
  <c r="C91"/>
  <c r="E91"/>
  <c r="G91" s="1"/>
  <c r="C90"/>
  <c r="E90" s="1"/>
  <c r="G90" s="1"/>
  <c r="C89"/>
  <c r="E89" s="1"/>
  <c r="G89" s="1"/>
  <c r="C88"/>
  <c r="E88" s="1"/>
  <c r="G88" s="1"/>
  <c r="C87"/>
  <c r="E87"/>
  <c r="C86"/>
  <c r="E86" s="1"/>
  <c r="G86" s="1"/>
  <c r="C85"/>
  <c r="E85" s="1"/>
  <c r="G85" s="1"/>
  <c r="C84"/>
  <c r="C83"/>
  <c r="E83"/>
  <c r="G83" s="1"/>
  <c r="C82"/>
  <c r="E82" s="1"/>
  <c r="G82" s="1"/>
  <c r="C81"/>
  <c r="E81" s="1"/>
  <c r="G81" s="1"/>
  <c r="C80"/>
  <c r="E80" s="1"/>
  <c r="G80" s="1"/>
  <c r="C79"/>
  <c r="E79"/>
  <c r="C78"/>
  <c r="E78" s="1"/>
  <c r="G78" s="1"/>
  <c r="C77"/>
  <c r="E77" s="1"/>
  <c r="G77" s="1"/>
  <c r="C76"/>
  <c r="C75"/>
  <c r="E75"/>
  <c r="G75" s="1"/>
  <c r="C74"/>
  <c r="E74" s="1"/>
  <c r="G74" s="1"/>
  <c r="C73"/>
  <c r="E73" s="1"/>
  <c r="G73" s="1"/>
  <c r="C72"/>
  <c r="E72" s="1"/>
  <c r="G72" s="1"/>
  <c r="C71"/>
  <c r="E71"/>
  <c r="G71" s="1"/>
  <c r="C70"/>
  <c r="E70" s="1"/>
  <c r="G70" s="1"/>
  <c r="C69"/>
  <c r="E69" s="1"/>
  <c r="G69" s="1"/>
  <c r="C68"/>
  <c r="C67"/>
  <c r="E67"/>
  <c r="G67" s="1"/>
  <c r="C66"/>
  <c r="E66" s="1"/>
  <c r="G66" s="1"/>
  <c r="C65"/>
  <c r="E65" s="1"/>
  <c r="G65" s="1"/>
  <c r="C64"/>
  <c r="E64" s="1"/>
  <c r="G64" s="1"/>
  <c r="C63"/>
  <c r="E63"/>
  <c r="G63" s="1"/>
  <c r="C62"/>
  <c r="E62" s="1"/>
  <c r="G62" s="1"/>
  <c r="C61"/>
  <c r="E61" s="1"/>
  <c r="G61" s="1"/>
  <c r="C60"/>
  <c r="C59"/>
  <c r="E59"/>
  <c r="G59" s="1"/>
  <c r="C58"/>
  <c r="E58" s="1"/>
  <c r="G58" s="1"/>
  <c r="C57"/>
  <c r="E57" s="1"/>
  <c r="G57" s="1"/>
  <c r="C56"/>
  <c r="E56" s="1"/>
  <c r="G56" s="1"/>
  <c r="C55"/>
  <c r="E55"/>
  <c r="G55" s="1"/>
  <c r="C54"/>
  <c r="E54" s="1"/>
  <c r="G54" s="1"/>
  <c r="C53"/>
  <c r="E53" s="1"/>
  <c r="G53" s="1"/>
  <c r="C52"/>
  <c r="C51"/>
  <c r="E51"/>
  <c r="G51" s="1"/>
  <c r="C50"/>
  <c r="E50" s="1"/>
  <c r="G50" s="1"/>
  <c r="C49"/>
  <c r="E49" s="1"/>
  <c r="G49" s="1"/>
  <c r="C48"/>
  <c r="E48" s="1"/>
  <c r="G48" s="1"/>
  <c r="C47"/>
  <c r="E47"/>
  <c r="G47" s="1"/>
  <c r="C46"/>
  <c r="E46" s="1"/>
  <c r="G46" s="1"/>
  <c r="C45"/>
  <c r="E45" s="1"/>
  <c r="G45" s="1"/>
  <c r="C44"/>
  <c r="C43"/>
  <c r="E43"/>
  <c r="G43" s="1"/>
  <c r="C42"/>
  <c r="E42" s="1"/>
  <c r="G42" s="1"/>
  <c r="C41"/>
  <c r="E41" s="1"/>
  <c r="G41" s="1"/>
  <c r="C40"/>
  <c r="E40" s="1"/>
  <c r="G40" s="1"/>
  <c r="C39"/>
  <c r="E39"/>
  <c r="C38"/>
  <c r="E38" s="1"/>
  <c r="G38" s="1"/>
  <c r="C37"/>
  <c r="E37" s="1"/>
  <c r="C36"/>
  <c r="C35"/>
  <c r="E35"/>
  <c r="G35" s="1"/>
  <c r="C34"/>
  <c r="E34" s="1"/>
  <c r="G34" s="1"/>
  <c r="C33"/>
  <c r="E33" s="1"/>
  <c r="G33" s="1"/>
  <c r="C32"/>
  <c r="E32" s="1"/>
  <c r="G32" s="1"/>
  <c r="C31"/>
  <c r="E31"/>
  <c r="G31" s="1"/>
  <c r="C30"/>
  <c r="E30" s="1"/>
  <c r="G30" s="1"/>
  <c r="C29"/>
  <c r="E29" s="1"/>
  <c r="G29" s="1"/>
  <c r="C28"/>
  <c r="C27"/>
  <c r="E27"/>
  <c r="G27" s="1"/>
  <c r="C26"/>
  <c r="E26" s="1"/>
  <c r="G26" s="1"/>
  <c r="C25"/>
  <c r="E25" s="1"/>
  <c r="G25" s="1"/>
  <c r="C24"/>
  <c r="E24" s="1"/>
  <c r="C23"/>
  <c r="E23"/>
  <c r="G23" s="1"/>
  <c r="C22"/>
  <c r="E22" s="1"/>
  <c r="G22" s="1"/>
  <c r="C21"/>
  <c r="E21" s="1"/>
  <c r="G21" s="1"/>
  <c r="C20"/>
  <c r="C19"/>
  <c r="E19"/>
  <c r="G19" s="1"/>
  <c r="C18"/>
  <c r="E18" s="1"/>
  <c r="G18" s="1"/>
  <c r="C17"/>
  <c r="E17" s="1"/>
  <c r="G17" s="1"/>
  <c r="C16"/>
  <c r="E16" s="1"/>
  <c r="G16" s="1"/>
  <c r="C15"/>
  <c r="E15"/>
  <c r="G15" s="1"/>
  <c r="C14"/>
  <c r="E14" s="1"/>
  <c r="G14" s="1"/>
  <c r="C13"/>
  <c r="E13" s="1"/>
  <c r="G13" s="1"/>
  <c r="C12"/>
  <c r="C11"/>
  <c r="E11"/>
  <c r="G11" s="1"/>
  <c r="C10"/>
  <c r="E10" s="1"/>
  <c r="G10" s="1"/>
  <c r="C9"/>
  <c r="E9" s="1"/>
  <c r="G9" s="1"/>
  <c r="L50" i="1"/>
  <c r="V17"/>
  <c r="U17"/>
  <c r="T17"/>
  <c r="S17"/>
  <c r="R17"/>
  <c r="Q17"/>
  <c r="P17"/>
  <c r="O17"/>
  <c r="N17"/>
  <c r="M17"/>
  <c r="L17"/>
  <c r="K17"/>
  <c r="J17"/>
  <c r="I17"/>
  <c r="H17"/>
  <c r="G17"/>
  <c r="F17"/>
  <c r="AN84"/>
  <c r="AM84"/>
  <c r="AL84"/>
  <c r="AK84"/>
  <c r="AJ84"/>
  <c r="AI84"/>
  <c r="AH84"/>
  <c r="AG84"/>
  <c r="AF84"/>
  <c r="AE84"/>
  <c r="AD84"/>
  <c r="AC84"/>
  <c r="AB84"/>
  <c r="AA84"/>
  <c r="Z84"/>
  <c r="Y84"/>
  <c r="X84"/>
  <c r="AN88"/>
  <c r="AM88"/>
  <c r="AL88"/>
  <c r="AK88"/>
  <c r="AJ88"/>
  <c r="AI88"/>
  <c r="AH88"/>
  <c r="AG88"/>
  <c r="AF88"/>
  <c r="AE88"/>
  <c r="AD88"/>
  <c r="AC88"/>
  <c r="AB88"/>
  <c r="AA88"/>
  <c r="Z88"/>
  <c r="Y88"/>
  <c r="X88"/>
  <c r="AN85"/>
  <c r="AM85"/>
  <c r="AL85"/>
  <c r="AK85"/>
  <c r="AJ85"/>
  <c r="AI85"/>
  <c r="AH85"/>
  <c r="AG85"/>
  <c r="AF85"/>
  <c r="AE85"/>
  <c r="AD85"/>
  <c r="AC85"/>
  <c r="AB85"/>
  <c r="AA85"/>
  <c r="Z85"/>
  <c r="Y85"/>
  <c r="X85"/>
  <c r="AN86"/>
  <c r="AM86"/>
  <c r="AL86"/>
  <c r="AK86"/>
  <c r="AJ86"/>
  <c r="AI86"/>
  <c r="AH86"/>
  <c r="AG86"/>
  <c r="AF86"/>
  <c r="AE86"/>
  <c r="AD86"/>
  <c r="AC86"/>
  <c r="AB86"/>
  <c r="AA86"/>
  <c r="Z86"/>
  <c r="Y86"/>
  <c r="X86"/>
  <c r="AN89"/>
  <c r="AM89"/>
  <c r="AL89"/>
  <c r="AK89"/>
  <c r="AJ89"/>
  <c r="AI89"/>
  <c r="AH89"/>
  <c r="AG89"/>
  <c r="AF89"/>
  <c r="AE89"/>
  <c r="AD89"/>
  <c r="AC89"/>
  <c r="AB89"/>
  <c r="AA89"/>
  <c r="Z89"/>
  <c r="Y89"/>
  <c r="X89"/>
  <c r="AN90"/>
  <c r="AM90"/>
  <c r="AL90"/>
  <c r="AK90"/>
  <c r="AJ90"/>
  <c r="AI90"/>
  <c r="AH90"/>
  <c r="AG90"/>
  <c r="AF90"/>
  <c r="AE90"/>
  <c r="AD90"/>
  <c r="AC90"/>
  <c r="AB90"/>
  <c r="AA90"/>
  <c r="Z90"/>
  <c r="Y90"/>
  <c r="X90"/>
  <c r="AN87"/>
  <c r="AM87"/>
  <c r="AL87"/>
  <c r="AK87"/>
  <c r="AJ87"/>
  <c r="AI87"/>
  <c r="AH87"/>
  <c r="AG87"/>
  <c r="AF87"/>
  <c r="AE87"/>
  <c r="AD87"/>
  <c r="AC87"/>
  <c r="AB87"/>
  <c r="AA87"/>
  <c r="Z87"/>
  <c r="Y87"/>
  <c r="X87"/>
  <c r="AN83"/>
  <c r="AM83"/>
  <c r="AL83"/>
  <c r="AK83"/>
  <c r="AJ83"/>
  <c r="AI83"/>
  <c r="AH83"/>
  <c r="AG83"/>
  <c r="AF83"/>
  <c r="AE83"/>
  <c r="AD83"/>
  <c r="AC83"/>
  <c r="AB83"/>
  <c r="AA83"/>
  <c r="Z83"/>
  <c r="Y83"/>
  <c r="X83"/>
  <c r="AN82"/>
  <c r="AM82"/>
  <c r="AL82"/>
  <c r="AK82"/>
  <c r="AJ82"/>
  <c r="AI82"/>
  <c r="AH82"/>
  <c r="AG82"/>
  <c r="AF82"/>
  <c r="AE82"/>
  <c r="AD82"/>
  <c r="AB82"/>
  <c r="AA82"/>
  <c r="Z82"/>
  <c r="Y82"/>
  <c r="X82"/>
  <c r="AC82"/>
  <c r="A1" i="3"/>
  <c r="L20" i="1"/>
  <c r="B59"/>
  <c r="L49"/>
  <c r="L47"/>
  <c r="L135"/>
  <c r="AD135" s="1"/>
  <c r="I9"/>
  <c r="L67"/>
  <c r="AD67"/>
  <c r="L43"/>
  <c r="L35"/>
  <c r="L103" s="1"/>
  <c r="AD103" s="1"/>
  <c r="L33"/>
  <c r="L55"/>
  <c r="L54" s="1"/>
  <c r="L32"/>
  <c r="L24"/>
  <c r="L125" s="1"/>
  <c r="AD125" s="1"/>
  <c r="L21"/>
  <c r="L12"/>
  <c r="AD281"/>
  <c r="AD280"/>
  <c r="AD279"/>
  <c r="AD278"/>
  <c r="AD277"/>
  <c r="AD276"/>
  <c r="AD275"/>
  <c r="AD274"/>
  <c r="AD273"/>
  <c r="AD272"/>
  <c r="AD271"/>
  <c r="AD270"/>
  <c r="AD269"/>
  <c r="AD268"/>
  <c r="AD267"/>
  <c r="AD266"/>
  <c r="AD265"/>
  <c r="AD264"/>
  <c r="AD263"/>
  <c r="AD262"/>
  <c r="AD261"/>
  <c r="AD260"/>
  <c r="AD259"/>
  <c r="AD258"/>
  <c r="AD257"/>
  <c r="AD256"/>
  <c r="AD255"/>
  <c r="AD254"/>
  <c r="AD253"/>
  <c r="AD252"/>
  <c r="AD251"/>
  <c r="AD250"/>
  <c r="AD249"/>
  <c r="AD248"/>
  <c r="AD247"/>
  <c r="AD246"/>
  <c r="AD245"/>
  <c r="AD244"/>
  <c r="AD243"/>
  <c r="AD242"/>
  <c r="AD241"/>
  <c r="AD240"/>
  <c r="AD239"/>
  <c r="AD238"/>
  <c r="AD237"/>
  <c r="AD236"/>
  <c r="AD235"/>
  <c r="AD234"/>
  <c r="AD233"/>
  <c r="AD232"/>
  <c r="AD231"/>
  <c r="AD230"/>
  <c r="AD229"/>
  <c r="AD228"/>
  <c r="AD227"/>
  <c r="AD226"/>
  <c r="AD225"/>
  <c r="AD224"/>
  <c r="AD223"/>
  <c r="AD222"/>
  <c r="AD221"/>
  <c r="AD220"/>
  <c r="AD219"/>
  <c r="AD218"/>
  <c r="AD217"/>
  <c r="AD216"/>
  <c r="AD215"/>
  <c r="AD214"/>
  <c r="AD213"/>
  <c r="AD212"/>
  <c r="AD211"/>
  <c r="AD210"/>
  <c r="AD209"/>
  <c r="AD208"/>
  <c r="AD207"/>
  <c r="AD206"/>
  <c r="AD205"/>
  <c r="AD204"/>
  <c r="AD203"/>
  <c r="AD202"/>
  <c r="AD201"/>
  <c r="AD200"/>
  <c r="AD199"/>
  <c r="AD198"/>
  <c r="AD197"/>
  <c r="AD196"/>
  <c r="AD195"/>
  <c r="AD194"/>
  <c r="AD193"/>
  <c r="AD192"/>
  <c r="AD191"/>
  <c r="AD190"/>
  <c r="AD189"/>
  <c r="AD188"/>
  <c r="AD187"/>
  <c r="AD186"/>
  <c r="AD185"/>
  <c r="AD184"/>
  <c r="AD183"/>
  <c r="AD182"/>
  <c r="AD181"/>
  <c r="AD180"/>
  <c r="AD179"/>
  <c r="AD178"/>
  <c r="AD177"/>
  <c r="AD176"/>
  <c r="AD175"/>
  <c r="AD174"/>
  <c r="AD173"/>
  <c r="AD172"/>
  <c r="AD171"/>
  <c r="AD170"/>
  <c r="AD169"/>
  <c r="AD168"/>
  <c r="AD167"/>
  <c r="AD166"/>
  <c r="AD165"/>
  <c r="AD164"/>
  <c r="AD163"/>
  <c r="AD162"/>
  <c r="AD161"/>
  <c r="AD160"/>
  <c r="AD159"/>
  <c r="AD158"/>
  <c r="AD157"/>
  <c r="AD156"/>
  <c r="AD155"/>
  <c r="AD154"/>
  <c r="AD153"/>
  <c r="AD152"/>
  <c r="AD151"/>
  <c r="AD150"/>
  <c r="AD149"/>
  <c r="AD148"/>
  <c r="AD147"/>
  <c r="AD146"/>
  <c r="AD145"/>
  <c r="AD144"/>
  <c r="AD143"/>
  <c r="AD142"/>
  <c r="AD141"/>
  <c r="AD140"/>
  <c r="AD139"/>
  <c r="AD138"/>
  <c r="AD137"/>
  <c r="AD136"/>
  <c r="AD134"/>
  <c r="AD133"/>
  <c r="AD132"/>
  <c r="AD131"/>
  <c r="AD130"/>
  <c r="AD129"/>
  <c r="AD128"/>
  <c r="AD127"/>
  <c r="AD126"/>
  <c r="AD124"/>
  <c r="AD123"/>
  <c r="AD122"/>
  <c r="AD121"/>
  <c r="AD120"/>
  <c r="AD119"/>
  <c r="AD117"/>
  <c r="AD116"/>
  <c r="AD115"/>
  <c r="AD105"/>
  <c r="AD104"/>
  <c r="AD114"/>
  <c r="AD113"/>
  <c r="AD112"/>
  <c r="AD111"/>
  <c r="AD110"/>
  <c r="AD109"/>
  <c r="AD108"/>
  <c r="AD107"/>
  <c r="AD106"/>
  <c r="AD102"/>
  <c r="AD101"/>
  <c r="AD100"/>
  <c r="AD99"/>
  <c r="AD98"/>
  <c r="AD97"/>
  <c r="AD96"/>
  <c r="AD95"/>
  <c r="AD94"/>
  <c r="AD93"/>
  <c r="AD92"/>
  <c r="AD91"/>
  <c r="AD81"/>
  <c r="AD79"/>
  <c r="AD78"/>
  <c r="AD77"/>
  <c r="AD76"/>
  <c r="AD75"/>
  <c r="AD74"/>
  <c r="AD73"/>
  <c r="AD72"/>
  <c r="AD71"/>
  <c r="AD70"/>
  <c r="AD69"/>
  <c r="AD68"/>
  <c r="AD66"/>
  <c r="AD65"/>
  <c r="AD64"/>
  <c r="AD62"/>
  <c r="AD61"/>
  <c r="AD58"/>
  <c r="R47"/>
  <c r="R135"/>
  <c r="AJ135" s="1"/>
  <c r="R46"/>
  <c r="R67" s="1"/>
  <c r="AJ67" s="1"/>
  <c r="R33"/>
  <c r="R54"/>
  <c r="AK281"/>
  <c r="AK280"/>
  <c r="AK279"/>
  <c r="AK278"/>
  <c r="AK277"/>
  <c r="AK276"/>
  <c r="AK275"/>
  <c r="AK274"/>
  <c r="AK273"/>
  <c r="AK272"/>
  <c r="AK271"/>
  <c r="AK270"/>
  <c r="AK269"/>
  <c r="AK268"/>
  <c r="AK267"/>
  <c r="AK266"/>
  <c r="AK265"/>
  <c r="AK264"/>
  <c r="AK263"/>
  <c r="AK262"/>
  <c r="AK261"/>
  <c r="AK260"/>
  <c r="AK259"/>
  <c r="AK258"/>
  <c r="AK257"/>
  <c r="AK256"/>
  <c r="AK255"/>
  <c r="AK254"/>
  <c r="AK253"/>
  <c r="AK252"/>
  <c r="AK251"/>
  <c r="AK250"/>
  <c r="AK249"/>
  <c r="AK248"/>
  <c r="AK247"/>
  <c r="AK246"/>
  <c r="AK245"/>
  <c r="AK244"/>
  <c r="AK243"/>
  <c r="AK242"/>
  <c r="AK241"/>
  <c r="AK240"/>
  <c r="AK239"/>
  <c r="AK238"/>
  <c r="AK237"/>
  <c r="AK236"/>
  <c r="AK235"/>
  <c r="AK234"/>
  <c r="AK233"/>
  <c r="AK232"/>
  <c r="AK231"/>
  <c r="AK230"/>
  <c r="AK229"/>
  <c r="AK228"/>
  <c r="AK227"/>
  <c r="AK226"/>
  <c r="AK225"/>
  <c r="AK224"/>
  <c r="AK223"/>
  <c r="AK222"/>
  <c r="AK221"/>
  <c r="AK220"/>
  <c r="AK219"/>
  <c r="AK218"/>
  <c r="AK217"/>
  <c r="AK216"/>
  <c r="AK215"/>
  <c r="AK214"/>
  <c r="AK213"/>
  <c r="AK212"/>
  <c r="AK211"/>
  <c r="AK210"/>
  <c r="AK209"/>
  <c r="AK208"/>
  <c r="AK207"/>
  <c r="AK206"/>
  <c r="AK205"/>
  <c r="AK204"/>
  <c r="AK203"/>
  <c r="AK202"/>
  <c r="AK201"/>
  <c r="AK200"/>
  <c r="AK199"/>
  <c r="AK198"/>
  <c r="AK197"/>
  <c r="AK196"/>
  <c r="AK195"/>
  <c r="AK194"/>
  <c r="AK193"/>
  <c r="AK192"/>
  <c r="AK191"/>
  <c r="AK190"/>
  <c r="AK189"/>
  <c r="AK188"/>
  <c r="AK187"/>
  <c r="AK186"/>
  <c r="AK185"/>
  <c r="AK184"/>
  <c r="AK183"/>
  <c r="AK182"/>
  <c r="AK181"/>
  <c r="AK180"/>
  <c r="AK179"/>
  <c r="AK178"/>
  <c r="AK177"/>
  <c r="AK176"/>
  <c r="AK175"/>
  <c r="AK174"/>
  <c r="AK173"/>
  <c r="AK172"/>
  <c r="AK171"/>
  <c r="AK170"/>
  <c r="AK169"/>
  <c r="AK168"/>
  <c r="AK167"/>
  <c r="AK166"/>
  <c r="AK165"/>
  <c r="AK164"/>
  <c r="AK163"/>
  <c r="AK162"/>
  <c r="AK161"/>
  <c r="AK160"/>
  <c r="AK159"/>
  <c r="AK158"/>
  <c r="AK157"/>
  <c r="AK156"/>
  <c r="AK155"/>
  <c r="AK154"/>
  <c r="AK153"/>
  <c r="AK152"/>
  <c r="AK151"/>
  <c r="AK150"/>
  <c r="AK149"/>
  <c r="AK148"/>
  <c r="AK147"/>
  <c r="AK146"/>
  <c r="AK145"/>
  <c r="AK144"/>
  <c r="AK143"/>
  <c r="AK142"/>
  <c r="AK141"/>
  <c r="AK140"/>
  <c r="AK139"/>
  <c r="AK138"/>
  <c r="AK137"/>
  <c r="AK136"/>
  <c r="AK134"/>
  <c r="AK133"/>
  <c r="AK132"/>
  <c r="AK131"/>
  <c r="AK130"/>
  <c r="AK129"/>
  <c r="AK128"/>
  <c r="AK127"/>
  <c r="AK126"/>
  <c r="AK124"/>
  <c r="AK123"/>
  <c r="AK122"/>
  <c r="AK121"/>
  <c r="AK120"/>
  <c r="AK119"/>
  <c r="AK117"/>
  <c r="AK116"/>
  <c r="AK115"/>
  <c r="AK105"/>
  <c r="AK104"/>
  <c r="AK114"/>
  <c r="AK113"/>
  <c r="AK112"/>
  <c r="AK111"/>
  <c r="AK110"/>
  <c r="AK109"/>
  <c r="AK108"/>
  <c r="AK107"/>
  <c r="AK106"/>
  <c r="AK102"/>
  <c r="AK101"/>
  <c r="AK100"/>
  <c r="AK99"/>
  <c r="AK98"/>
  <c r="AK97"/>
  <c r="AK96"/>
  <c r="AK95"/>
  <c r="AK94"/>
  <c r="AK93"/>
  <c r="AK92"/>
  <c r="AK91"/>
  <c r="AK81"/>
  <c r="AK79"/>
  <c r="AK78"/>
  <c r="AK77"/>
  <c r="AK76"/>
  <c r="AK75"/>
  <c r="AK74"/>
  <c r="AK73"/>
  <c r="AK72"/>
  <c r="AK71"/>
  <c r="AK70"/>
  <c r="AK69"/>
  <c r="AK68"/>
  <c r="AK66"/>
  <c r="AK65"/>
  <c r="AK64"/>
  <c r="AK62"/>
  <c r="AK61"/>
  <c r="AK58"/>
  <c r="S125"/>
  <c r="AK125"/>
  <c r="S46"/>
  <c r="S47"/>
  <c r="S135" s="1"/>
  <c r="AK135" s="1"/>
  <c r="S43"/>
  <c r="S35"/>
  <c r="S103" s="1"/>
  <c r="AK103" s="1"/>
  <c r="S33"/>
  <c r="S54"/>
  <c r="S31"/>
  <c r="S32"/>
  <c r="S42" s="1"/>
  <c r="S23"/>
  <c r="S21"/>
  <c r="S20"/>
  <c r="R35"/>
  <c r="R103" s="1"/>
  <c r="AJ103" s="1"/>
  <c r="V35"/>
  <c r="V103"/>
  <c r="AN103" s="1"/>
  <c r="U35"/>
  <c r="U103" s="1"/>
  <c r="AM103" s="1"/>
  <c r="Q35"/>
  <c r="Q103"/>
  <c r="AI103" s="1"/>
  <c r="O35"/>
  <c r="O103" s="1"/>
  <c r="AG103" s="1"/>
  <c r="N35"/>
  <c r="N103"/>
  <c r="AF103" s="1"/>
  <c r="M35"/>
  <c r="M103" s="1"/>
  <c r="AE103"/>
  <c r="K35"/>
  <c r="K103"/>
  <c r="AC103" s="1"/>
  <c r="J35"/>
  <c r="J103" s="1"/>
  <c r="AB103" s="1"/>
  <c r="I35"/>
  <c r="I103"/>
  <c r="AA103" s="1"/>
  <c r="H35"/>
  <c r="H103" s="1"/>
  <c r="Z103"/>
  <c r="G35"/>
  <c r="G103"/>
  <c r="Y103" s="1"/>
  <c r="V43"/>
  <c r="U43"/>
  <c r="R43"/>
  <c r="Q43"/>
  <c r="O43"/>
  <c r="N43"/>
  <c r="M43"/>
  <c r="K43"/>
  <c r="J43"/>
  <c r="I43"/>
  <c r="G43"/>
  <c r="F43"/>
  <c r="F35"/>
  <c r="F103" s="1"/>
  <c r="X103" s="1"/>
  <c r="AN105"/>
  <c r="AM105"/>
  <c r="AL105"/>
  <c r="AJ105"/>
  <c r="AI105"/>
  <c r="AH105"/>
  <c r="AG105"/>
  <c r="AF105"/>
  <c r="AE105"/>
  <c r="AC105"/>
  <c r="AB105"/>
  <c r="AA105"/>
  <c r="Z105"/>
  <c r="Y105"/>
  <c r="X105"/>
  <c r="AN104"/>
  <c r="AM104"/>
  <c r="AL104"/>
  <c r="AJ104"/>
  <c r="AI104"/>
  <c r="AH104"/>
  <c r="AG104"/>
  <c r="AF104"/>
  <c r="AE104"/>
  <c r="AC104"/>
  <c r="AB104"/>
  <c r="AA104"/>
  <c r="Z104"/>
  <c r="Y104"/>
  <c r="X104"/>
  <c r="V55"/>
  <c r="V57"/>
  <c r="V80" s="1"/>
  <c r="AN80" s="1"/>
  <c r="U55"/>
  <c r="U57"/>
  <c r="U80" s="1"/>
  <c r="AM80" s="1"/>
  <c r="Q55"/>
  <c r="O55"/>
  <c r="O57" s="1"/>
  <c r="N55"/>
  <c r="N57" s="1"/>
  <c r="M55"/>
  <c r="K55"/>
  <c r="K57"/>
  <c r="K80" s="1"/>
  <c r="AC80" s="1"/>
  <c r="J55"/>
  <c r="I55"/>
  <c r="G55"/>
  <c r="F55"/>
  <c r="T33"/>
  <c r="T34"/>
  <c r="T35"/>
  <c r="T103" s="1"/>
  <c r="AL103"/>
  <c r="P34"/>
  <c r="P35"/>
  <c r="P103" s="1"/>
  <c r="AH103" s="1"/>
  <c r="Q56"/>
  <c r="V12"/>
  <c r="U12"/>
  <c r="T12"/>
  <c r="Q12"/>
  <c r="O12"/>
  <c r="N12"/>
  <c r="M12"/>
  <c r="K12"/>
  <c r="J12"/>
  <c r="H12"/>
  <c r="G12"/>
  <c r="F12"/>
  <c r="Q24"/>
  <c r="Q9"/>
  <c r="AI281"/>
  <c r="AI280"/>
  <c r="AI279"/>
  <c r="AI278"/>
  <c r="AI277"/>
  <c r="AI276"/>
  <c r="AI275"/>
  <c r="AI274"/>
  <c r="AI273"/>
  <c r="AI272"/>
  <c r="AI271"/>
  <c r="AI270"/>
  <c r="AI269"/>
  <c r="AI268"/>
  <c r="AI267"/>
  <c r="AI266"/>
  <c r="AI265"/>
  <c r="AI264"/>
  <c r="AI263"/>
  <c r="AI262"/>
  <c r="AI261"/>
  <c r="AI260"/>
  <c r="AI259"/>
  <c r="AI258"/>
  <c r="AI257"/>
  <c r="AI256"/>
  <c r="AI255"/>
  <c r="AI254"/>
  <c r="AI253"/>
  <c r="AI252"/>
  <c r="AI251"/>
  <c r="AI250"/>
  <c r="AI249"/>
  <c r="AI248"/>
  <c r="AI247"/>
  <c r="AI246"/>
  <c r="AI245"/>
  <c r="AI244"/>
  <c r="AI243"/>
  <c r="AI242"/>
  <c r="AI241"/>
  <c r="AI240"/>
  <c r="AI239"/>
  <c r="AI238"/>
  <c r="AI237"/>
  <c r="AI236"/>
  <c r="AI235"/>
  <c r="AI234"/>
  <c r="AI233"/>
  <c r="AI232"/>
  <c r="AI231"/>
  <c r="AI230"/>
  <c r="AI229"/>
  <c r="AI228"/>
  <c r="AI227"/>
  <c r="AI226"/>
  <c r="AI225"/>
  <c r="AI224"/>
  <c r="AI223"/>
  <c r="AI222"/>
  <c r="AI221"/>
  <c r="AI220"/>
  <c r="AI219"/>
  <c r="AI218"/>
  <c r="AI217"/>
  <c r="AI216"/>
  <c r="AI215"/>
  <c r="AI214"/>
  <c r="AI213"/>
  <c r="AI212"/>
  <c r="AI211"/>
  <c r="AI210"/>
  <c r="AI209"/>
  <c r="AI208"/>
  <c r="AI207"/>
  <c r="AI206"/>
  <c r="AI205"/>
  <c r="AI204"/>
  <c r="AI203"/>
  <c r="AI202"/>
  <c r="AI201"/>
  <c r="AI200"/>
  <c r="AI199"/>
  <c r="AI198"/>
  <c r="AI197"/>
  <c r="AI196"/>
  <c r="AI195"/>
  <c r="AI194"/>
  <c r="AI193"/>
  <c r="AI192"/>
  <c r="AI191"/>
  <c r="AI190"/>
  <c r="AI189"/>
  <c r="AI188"/>
  <c r="AI187"/>
  <c r="AI186"/>
  <c r="AI185"/>
  <c r="AI184"/>
  <c r="AI183"/>
  <c r="AI182"/>
  <c r="AI181"/>
  <c r="AI180"/>
  <c r="AI179"/>
  <c r="AI178"/>
  <c r="AI177"/>
  <c r="AI176"/>
  <c r="AI175"/>
  <c r="AI174"/>
  <c r="AI173"/>
  <c r="AI172"/>
  <c r="AI171"/>
  <c r="AI170"/>
  <c r="AI169"/>
  <c r="AI168"/>
  <c r="AI167"/>
  <c r="AI166"/>
  <c r="AI165"/>
  <c r="AI164"/>
  <c r="AI163"/>
  <c r="AI162"/>
  <c r="AI161"/>
  <c r="AI160"/>
  <c r="AI159"/>
  <c r="AI158"/>
  <c r="AI157"/>
  <c r="AI156"/>
  <c r="AI155"/>
  <c r="AI154"/>
  <c r="AI153"/>
  <c r="AI152"/>
  <c r="AI151"/>
  <c r="AI150"/>
  <c r="AI149"/>
  <c r="AI148"/>
  <c r="AI147"/>
  <c r="AI146"/>
  <c r="AI145"/>
  <c r="AI144"/>
  <c r="AI143"/>
  <c r="AI142"/>
  <c r="AI141"/>
  <c r="AI140"/>
  <c r="AI139"/>
  <c r="AI138"/>
  <c r="AI137"/>
  <c r="AI136"/>
  <c r="AI134"/>
  <c r="AI133"/>
  <c r="AI132"/>
  <c r="AI131"/>
  <c r="AI130"/>
  <c r="AI129"/>
  <c r="AI128"/>
  <c r="AI127"/>
  <c r="AI126"/>
  <c r="AI124"/>
  <c r="AI123"/>
  <c r="AI122"/>
  <c r="AI121"/>
  <c r="AI120"/>
  <c r="AI119"/>
  <c r="AI117"/>
  <c r="AI116"/>
  <c r="AI115"/>
  <c r="AI114"/>
  <c r="AI113"/>
  <c r="AI112"/>
  <c r="AI111"/>
  <c r="AI110"/>
  <c r="AI109"/>
  <c r="AI108"/>
  <c r="AI107"/>
  <c r="AI106"/>
  <c r="AI102"/>
  <c r="AI101"/>
  <c r="AI100"/>
  <c r="AI99"/>
  <c r="AI98"/>
  <c r="AI97"/>
  <c r="AI96"/>
  <c r="AI95"/>
  <c r="AI94"/>
  <c r="AI93"/>
  <c r="AI92"/>
  <c r="AI91"/>
  <c r="AI81"/>
  <c r="AI79"/>
  <c r="AI78"/>
  <c r="AI77"/>
  <c r="AI76"/>
  <c r="AI75"/>
  <c r="AI74"/>
  <c r="AI73"/>
  <c r="AI72"/>
  <c r="AI71"/>
  <c r="AI70"/>
  <c r="AI69"/>
  <c r="AI68"/>
  <c r="AI66"/>
  <c r="AI65"/>
  <c r="AI64"/>
  <c r="AI62"/>
  <c r="AI61"/>
  <c r="AI58"/>
  <c r="Q135"/>
  <c r="AI135" s="1"/>
  <c r="Q125"/>
  <c r="AI125" s="1"/>
  <c r="Q67"/>
  <c r="AI67" s="1"/>
  <c r="Q41"/>
  <c r="Q32"/>
  <c r="Q48"/>
  <c r="Q51" s="1"/>
  <c r="Q21"/>
  <c r="Q20"/>
  <c r="AN149"/>
  <c r="AM149"/>
  <c r="AL149"/>
  <c r="AJ149"/>
  <c r="AH149"/>
  <c r="AG149"/>
  <c r="AF149"/>
  <c r="AE149"/>
  <c r="AC149"/>
  <c r="AB149"/>
  <c r="AA149"/>
  <c r="Z149"/>
  <c r="Y149"/>
  <c r="X149"/>
  <c r="AN148"/>
  <c r="AM148"/>
  <c r="AL148"/>
  <c r="AJ148"/>
  <c r="AH148"/>
  <c r="AG148"/>
  <c r="AF148"/>
  <c r="AE148"/>
  <c r="AC148"/>
  <c r="AB148"/>
  <c r="AA148"/>
  <c r="Z148"/>
  <c r="Y148"/>
  <c r="X148"/>
  <c r="AN147"/>
  <c r="AM147"/>
  <c r="AL147"/>
  <c r="AJ147"/>
  <c r="AH147"/>
  <c r="AG147"/>
  <c r="AF147"/>
  <c r="AE147"/>
  <c r="AC147"/>
  <c r="AB147"/>
  <c r="AA147"/>
  <c r="Z147"/>
  <c r="Y147"/>
  <c r="X147"/>
  <c r="AN146"/>
  <c r="AM146"/>
  <c r="AL146"/>
  <c r="AJ146"/>
  <c r="AH146"/>
  <c r="AG146"/>
  <c r="AF146"/>
  <c r="AE146"/>
  <c r="AC146"/>
  <c r="AB146"/>
  <c r="AA146"/>
  <c r="Z146"/>
  <c r="Y146"/>
  <c r="X146"/>
  <c r="AN183"/>
  <c r="AM183"/>
  <c r="AL183"/>
  <c r="AJ183"/>
  <c r="AH183"/>
  <c r="AG183"/>
  <c r="AF183"/>
  <c r="AE183"/>
  <c r="AC183"/>
  <c r="AB183"/>
  <c r="AA183"/>
  <c r="Z183"/>
  <c r="Y183"/>
  <c r="X183"/>
  <c r="AN182"/>
  <c r="AM182"/>
  <c r="AL182"/>
  <c r="AJ182"/>
  <c r="AH182"/>
  <c r="AG182"/>
  <c r="AF182"/>
  <c r="AE182"/>
  <c r="AC182"/>
  <c r="AB182"/>
  <c r="AA182"/>
  <c r="Z182"/>
  <c r="Y182"/>
  <c r="X182"/>
  <c r="AN181"/>
  <c r="AM181"/>
  <c r="AL181"/>
  <c r="AJ181"/>
  <c r="AH181"/>
  <c r="AG181"/>
  <c r="AF181"/>
  <c r="AE181"/>
  <c r="AC181"/>
  <c r="AB181"/>
  <c r="AA181"/>
  <c r="Z181"/>
  <c r="Y181"/>
  <c r="X181"/>
  <c r="AN180"/>
  <c r="AM180"/>
  <c r="AL180"/>
  <c r="AJ180"/>
  <c r="AH180"/>
  <c r="AG180"/>
  <c r="AF180"/>
  <c r="AE180"/>
  <c r="AC180"/>
  <c r="AB180"/>
  <c r="AA180"/>
  <c r="Z180"/>
  <c r="Y180"/>
  <c r="X180"/>
  <c r="AN179"/>
  <c r="AM179"/>
  <c r="AL179"/>
  <c r="AJ179"/>
  <c r="AH179"/>
  <c r="AG179"/>
  <c r="AF179"/>
  <c r="AE179"/>
  <c r="AC179"/>
  <c r="AB179"/>
  <c r="AA179"/>
  <c r="Z179"/>
  <c r="Y179"/>
  <c r="X179"/>
  <c r="AN178"/>
  <c r="AM178"/>
  <c r="AL178"/>
  <c r="AJ178"/>
  <c r="AH178"/>
  <c r="AG178"/>
  <c r="AF178"/>
  <c r="AE178"/>
  <c r="AC178"/>
  <c r="AB178"/>
  <c r="AA178"/>
  <c r="Z178"/>
  <c r="Y178"/>
  <c r="X178"/>
  <c r="AN175"/>
  <c r="AM175"/>
  <c r="AL175"/>
  <c r="AJ175"/>
  <c r="AH175"/>
  <c r="AG175"/>
  <c r="AF175"/>
  <c r="AE175"/>
  <c r="AC175"/>
  <c r="AB175"/>
  <c r="AA175"/>
  <c r="Z175"/>
  <c r="Y175"/>
  <c r="X175"/>
  <c r="AN281"/>
  <c r="AM281"/>
  <c r="AL281"/>
  <c r="AJ281"/>
  <c r="AH281"/>
  <c r="AG281"/>
  <c r="AF281"/>
  <c r="AE281"/>
  <c r="AC281"/>
  <c r="AB281"/>
  <c r="AA281"/>
  <c r="Z281"/>
  <c r="Y281"/>
  <c r="AN280"/>
  <c r="AM280"/>
  <c r="AL280"/>
  <c r="AJ280"/>
  <c r="AH280"/>
  <c r="AG280"/>
  <c r="AF280"/>
  <c r="AE280"/>
  <c r="AC280"/>
  <c r="AB280"/>
  <c r="AA280"/>
  <c r="Z280"/>
  <c r="Y280"/>
  <c r="AN279"/>
  <c r="AM279"/>
  <c r="AL279"/>
  <c r="AJ279"/>
  <c r="AH279"/>
  <c r="AG279"/>
  <c r="AF279"/>
  <c r="AE279"/>
  <c r="AC279"/>
  <c r="AB279"/>
  <c r="AA279"/>
  <c r="Z279"/>
  <c r="Y279"/>
  <c r="AN278"/>
  <c r="AM278"/>
  <c r="AL278"/>
  <c r="AJ278"/>
  <c r="AH278"/>
  <c r="AG278"/>
  <c r="AF278"/>
  <c r="AE278"/>
  <c r="AC278"/>
  <c r="AB278"/>
  <c r="AA278"/>
  <c r="Z278"/>
  <c r="Y278"/>
  <c r="AN277"/>
  <c r="AM277"/>
  <c r="AL277"/>
  <c r="AJ277"/>
  <c r="AH277"/>
  <c r="AG277"/>
  <c r="AF277"/>
  <c r="AE277"/>
  <c r="AC277"/>
  <c r="AB277"/>
  <c r="AA277"/>
  <c r="Z277"/>
  <c r="Y277"/>
  <c r="AN276"/>
  <c r="AM276"/>
  <c r="AL276"/>
  <c r="AJ276"/>
  <c r="AH276"/>
  <c r="AG276"/>
  <c r="AF276"/>
  <c r="AE276"/>
  <c r="AC276"/>
  <c r="AB276"/>
  <c r="AA276"/>
  <c r="Z276"/>
  <c r="Y276"/>
  <c r="AN275"/>
  <c r="AM275"/>
  <c r="AL275"/>
  <c r="AJ275"/>
  <c r="AH275"/>
  <c r="AG275"/>
  <c r="AF275"/>
  <c r="AE275"/>
  <c r="AC275"/>
  <c r="AB275"/>
  <c r="AA275"/>
  <c r="Z275"/>
  <c r="Y275"/>
  <c r="AN274"/>
  <c r="AM274"/>
  <c r="AL274"/>
  <c r="AJ274"/>
  <c r="AH274"/>
  <c r="AG274"/>
  <c r="AF274"/>
  <c r="AE274"/>
  <c r="AC274"/>
  <c r="AB274"/>
  <c r="AA274"/>
  <c r="Z274"/>
  <c r="Y274"/>
  <c r="AN273"/>
  <c r="AM273"/>
  <c r="AL273"/>
  <c r="AJ273"/>
  <c r="AH273"/>
  <c r="AG273"/>
  <c r="AF273"/>
  <c r="AE273"/>
  <c r="AC273"/>
  <c r="AB273"/>
  <c r="AA273"/>
  <c r="Z273"/>
  <c r="Y273"/>
  <c r="AN272"/>
  <c r="AM272"/>
  <c r="AL272"/>
  <c r="AJ272"/>
  <c r="AH272"/>
  <c r="AG272"/>
  <c r="AF272"/>
  <c r="AE272"/>
  <c r="AC272"/>
  <c r="AB272"/>
  <c r="AA272"/>
  <c r="Z272"/>
  <c r="Y272"/>
  <c r="AN271"/>
  <c r="AM271"/>
  <c r="AL271"/>
  <c r="AJ271"/>
  <c r="AH271"/>
  <c r="AG271"/>
  <c r="AF271"/>
  <c r="AE271"/>
  <c r="AC271"/>
  <c r="AB271"/>
  <c r="AA271"/>
  <c r="Z271"/>
  <c r="Y271"/>
  <c r="AN270"/>
  <c r="AM270"/>
  <c r="AL270"/>
  <c r="AJ270"/>
  <c r="AH270"/>
  <c r="AG270"/>
  <c r="AF270"/>
  <c r="AE270"/>
  <c r="AC270"/>
  <c r="AB270"/>
  <c r="AA270"/>
  <c r="Z270"/>
  <c r="Y270"/>
  <c r="AN269"/>
  <c r="AM269"/>
  <c r="AL269"/>
  <c r="AJ269"/>
  <c r="AH269"/>
  <c r="AG269"/>
  <c r="AF269"/>
  <c r="AE269"/>
  <c r="AC269"/>
  <c r="AB269"/>
  <c r="AA269"/>
  <c r="Z269"/>
  <c r="Y269"/>
  <c r="AN268"/>
  <c r="AM268"/>
  <c r="AL268"/>
  <c r="AJ268"/>
  <c r="AH268"/>
  <c r="AG268"/>
  <c r="AF268"/>
  <c r="AE268"/>
  <c r="AC268"/>
  <c r="AB268"/>
  <c r="AA268"/>
  <c r="Z268"/>
  <c r="Y268"/>
  <c r="AN267"/>
  <c r="AM267"/>
  <c r="AL267"/>
  <c r="AJ267"/>
  <c r="AH267"/>
  <c r="AG267"/>
  <c r="AF267"/>
  <c r="AE267"/>
  <c r="AC267"/>
  <c r="AB267"/>
  <c r="AA267"/>
  <c r="Z267"/>
  <c r="Y267"/>
  <c r="AN266"/>
  <c r="AM266"/>
  <c r="AL266"/>
  <c r="AJ266"/>
  <c r="AH266"/>
  <c r="AG266"/>
  <c r="AF266"/>
  <c r="AE266"/>
  <c r="AC266"/>
  <c r="AB266"/>
  <c r="AA266"/>
  <c r="Z266"/>
  <c r="Y266"/>
  <c r="AN265"/>
  <c r="AM265"/>
  <c r="AL265"/>
  <c r="AJ265"/>
  <c r="AH265"/>
  <c r="AG265"/>
  <c r="AF265"/>
  <c r="AE265"/>
  <c r="AC265"/>
  <c r="AB265"/>
  <c r="AA265"/>
  <c r="Z265"/>
  <c r="Y265"/>
  <c r="AN264"/>
  <c r="AM264"/>
  <c r="AL264"/>
  <c r="AJ264"/>
  <c r="AH264"/>
  <c r="AG264"/>
  <c r="AF264"/>
  <c r="AE264"/>
  <c r="AC264"/>
  <c r="AB264"/>
  <c r="AA264"/>
  <c r="Z264"/>
  <c r="Y264"/>
  <c r="AN263"/>
  <c r="AM263"/>
  <c r="AL263"/>
  <c r="AJ263"/>
  <c r="AH263"/>
  <c r="AG263"/>
  <c r="AF263"/>
  <c r="AE263"/>
  <c r="AC263"/>
  <c r="AB263"/>
  <c r="AA263"/>
  <c r="Z263"/>
  <c r="Y263"/>
  <c r="AN262"/>
  <c r="AM262"/>
  <c r="AL262"/>
  <c r="AJ262"/>
  <c r="AH262"/>
  <c r="AG262"/>
  <c r="AF262"/>
  <c r="AE262"/>
  <c r="AC262"/>
  <c r="AB262"/>
  <c r="AA262"/>
  <c r="Z262"/>
  <c r="Y262"/>
  <c r="AN261"/>
  <c r="AM261"/>
  <c r="AL261"/>
  <c r="AJ261"/>
  <c r="AH261"/>
  <c r="AG261"/>
  <c r="AF261"/>
  <c r="AE261"/>
  <c r="AC261"/>
  <c r="AB261"/>
  <c r="AA261"/>
  <c r="Z261"/>
  <c r="Y261"/>
  <c r="AN260"/>
  <c r="AM260"/>
  <c r="AL260"/>
  <c r="AJ260"/>
  <c r="AH260"/>
  <c r="AG260"/>
  <c r="AF260"/>
  <c r="AE260"/>
  <c r="AC260"/>
  <c r="AB260"/>
  <c r="AA260"/>
  <c r="Z260"/>
  <c r="Y260"/>
  <c r="AN259"/>
  <c r="AM259"/>
  <c r="AL259"/>
  <c r="AJ259"/>
  <c r="AH259"/>
  <c r="AG259"/>
  <c r="AF259"/>
  <c r="AE259"/>
  <c r="AC259"/>
  <c r="AB259"/>
  <c r="AA259"/>
  <c r="Z259"/>
  <c r="Y259"/>
  <c r="AN258"/>
  <c r="AM258"/>
  <c r="AL258"/>
  <c r="AJ258"/>
  <c r="AH258"/>
  <c r="AG258"/>
  <c r="AF258"/>
  <c r="AE258"/>
  <c r="AC258"/>
  <c r="AB258"/>
  <c r="AA258"/>
  <c r="Z258"/>
  <c r="Y258"/>
  <c r="AN257"/>
  <c r="AM257"/>
  <c r="AL257"/>
  <c r="AJ257"/>
  <c r="AH257"/>
  <c r="AG257"/>
  <c r="AF257"/>
  <c r="AE257"/>
  <c r="AC257"/>
  <c r="AB257"/>
  <c r="AA257"/>
  <c r="Z257"/>
  <c r="Y257"/>
  <c r="AN256"/>
  <c r="AM256"/>
  <c r="AL256"/>
  <c r="AJ256"/>
  <c r="AH256"/>
  <c r="AG256"/>
  <c r="AF256"/>
  <c r="AE256"/>
  <c r="AC256"/>
  <c r="AB256"/>
  <c r="AA256"/>
  <c r="Z256"/>
  <c r="Y256"/>
  <c r="AN255"/>
  <c r="AM255"/>
  <c r="AL255"/>
  <c r="AJ255"/>
  <c r="AH255"/>
  <c r="AG255"/>
  <c r="AF255"/>
  <c r="AE255"/>
  <c r="AC255"/>
  <c r="AB255"/>
  <c r="AA255"/>
  <c r="Z255"/>
  <c r="Y255"/>
  <c r="AN254"/>
  <c r="AM254"/>
  <c r="AL254"/>
  <c r="AJ254"/>
  <c r="AH254"/>
  <c r="AG254"/>
  <c r="AF254"/>
  <c r="AE254"/>
  <c r="AC254"/>
  <c r="AB254"/>
  <c r="AA254"/>
  <c r="Z254"/>
  <c r="Y254"/>
  <c r="AN253"/>
  <c r="AM253"/>
  <c r="AL253"/>
  <c r="AJ253"/>
  <c r="AH253"/>
  <c r="AG253"/>
  <c r="AF253"/>
  <c r="AE253"/>
  <c r="AC253"/>
  <c r="AB253"/>
  <c r="AA253"/>
  <c r="Z253"/>
  <c r="Y253"/>
  <c r="AN252"/>
  <c r="AM252"/>
  <c r="AL252"/>
  <c r="AJ252"/>
  <c r="AH252"/>
  <c r="AG252"/>
  <c r="AF252"/>
  <c r="AE252"/>
  <c r="AC252"/>
  <c r="AB252"/>
  <c r="AA252"/>
  <c r="Z252"/>
  <c r="Y252"/>
  <c r="AN251"/>
  <c r="AM251"/>
  <c r="AL251"/>
  <c r="AJ251"/>
  <c r="AH251"/>
  <c r="AG251"/>
  <c r="AF251"/>
  <c r="AE251"/>
  <c r="AC251"/>
  <c r="AB251"/>
  <c r="AA251"/>
  <c r="Z251"/>
  <c r="Y251"/>
  <c r="AN250"/>
  <c r="AM250"/>
  <c r="AL250"/>
  <c r="AJ250"/>
  <c r="AH250"/>
  <c r="AG250"/>
  <c r="AF250"/>
  <c r="AE250"/>
  <c r="AC250"/>
  <c r="AB250"/>
  <c r="AA250"/>
  <c r="Z250"/>
  <c r="Y250"/>
  <c r="AN249"/>
  <c r="AM249"/>
  <c r="AL249"/>
  <c r="AJ249"/>
  <c r="AH249"/>
  <c r="AG249"/>
  <c r="AF249"/>
  <c r="AE249"/>
  <c r="AC249"/>
  <c r="AB249"/>
  <c r="AA249"/>
  <c r="Z249"/>
  <c r="Y249"/>
  <c r="AN248"/>
  <c r="AM248"/>
  <c r="AL248"/>
  <c r="AJ248"/>
  <c r="AH248"/>
  <c r="AG248"/>
  <c r="AF248"/>
  <c r="AE248"/>
  <c r="AC248"/>
  <c r="AB248"/>
  <c r="AA248"/>
  <c r="Z248"/>
  <c r="Y248"/>
  <c r="AN247"/>
  <c r="AM247"/>
  <c r="AL247"/>
  <c r="AJ247"/>
  <c r="AH247"/>
  <c r="AG247"/>
  <c r="AF247"/>
  <c r="AE247"/>
  <c r="AC247"/>
  <c r="AB247"/>
  <c r="AA247"/>
  <c r="Z247"/>
  <c r="Y247"/>
  <c r="AN246"/>
  <c r="AM246"/>
  <c r="AL246"/>
  <c r="AJ246"/>
  <c r="AH246"/>
  <c r="AG246"/>
  <c r="AF246"/>
  <c r="AE246"/>
  <c r="AC246"/>
  <c r="AB246"/>
  <c r="AA246"/>
  <c r="Z246"/>
  <c r="Y246"/>
  <c r="AN245"/>
  <c r="AM245"/>
  <c r="AL245"/>
  <c r="AJ245"/>
  <c r="AH245"/>
  <c r="AG245"/>
  <c r="AF245"/>
  <c r="AE245"/>
  <c r="AC245"/>
  <c r="AB245"/>
  <c r="AA245"/>
  <c r="Z245"/>
  <c r="Y245"/>
  <c r="AN244"/>
  <c r="AM244"/>
  <c r="AL244"/>
  <c r="AJ244"/>
  <c r="AH244"/>
  <c r="AG244"/>
  <c r="AF244"/>
  <c r="AE244"/>
  <c r="AC244"/>
  <c r="AB244"/>
  <c r="AA244"/>
  <c r="Z244"/>
  <c r="Y244"/>
  <c r="AN243"/>
  <c r="AM243"/>
  <c r="AL243"/>
  <c r="AJ243"/>
  <c r="AH243"/>
  <c r="AG243"/>
  <c r="AF243"/>
  <c r="AE243"/>
  <c r="AC243"/>
  <c r="AB243"/>
  <c r="AA243"/>
  <c r="Z243"/>
  <c r="Y243"/>
  <c r="AN242"/>
  <c r="AM242"/>
  <c r="AL242"/>
  <c r="AJ242"/>
  <c r="AH242"/>
  <c r="AG242"/>
  <c r="AF242"/>
  <c r="AE242"/>
  <c r="AC242"/>
  <c r="AB242"/>
  <c r="AA242"/>
  <c r="Z242"/>
  <c r="Y242"/>
  <c r="AN241"/>
  <c r="AM241"/>
  <c r="AL241"/>
  <c r="AJ241"/>
  <c r="AH241"/>
  <c r="AG241"/>
  <c r="AF241"/>
  <c r="AE241"/>
  <c r="AC241"/>
  <c r="AB241"/>
  <c r="AA241"/>
  <c r="Z241"/>
  <c r="Y241"/>
  <c r="AN240"/>
  <c r="AM240"/>
  <c r="AL240"/>
  <c r="AJ240"/>
  <c r="AH240"/>
  <c r="AG240"/>
  <c r="AF240"/>
  <c r="AE240"/>
  <c r="AC240"/>
  <c r="AB240"/>
  <c r="AA240"/>
  <c r="Z240"/>
  <c r="Y240"/>
  <c r="AN239"/>
  <c r="AM239"/>
  <c r="AL239"/>
  <c r="AJ239"/>
  <c r="AH239"/>
  <c r="AG239"/>
  <c r="AF239"/>
  <c r="AE239"/>
  <c r="AC239"/>
  <c r="AB239"/>
  <c r="AA239"/>
  <c r="Z239"/>
  <c r="Y239"/>
  <c r="AN238"/>
  <c r="AM238"/>
  <c r="AL238"/>
  <c r="AJ238"/>
  <c r="AH238"/>
  <c r="AG238"/>
  <c r="AF238"/>
  <c r="AE238"/>
  <c r="AC238"/>
  <c r="AB238"/>
  <c r="AA238"/>
  <c r="Z238"/>
  <c r="Y238"/>
  <c r="AN237"/>
  <c r="AM237"/>
  <c r="AL237"/>
  <c r="AJ237"/>
  <c r="AH237"/>
  <c r="AG237"/>
  <c r="AF237"/>
  <c r="AE237"/>
  <c r="AC237"/>
  <c r="AB237"/>
  <c r="AA237"/>
  <c r="Z237"/>
  <c r="Y237"/>
  <c r="AN236"/>
  <c r="AM236"/>
  <c r="AL236"/>
  <c r="AJ236"/>
  <c r="AH236"/>
  <c r="AG236"/>
  <c r="AF236"/>
  <c r="AE236"/>
  <c r="AC236"/>
  <c r="AB236"/>
  <c r="AA236"/>
  <c r="Z236"/>
  <c r="Y236"/>
  <c r="AN235"/>
  <c r="AM235"/>
  <c r="AL235"/>
  <c r="AJ235"/>
  <c r="AH235"/>
  <c r="AG235"/>
  <c r="AF235"/>
  <c r="AE235"/>
  <c r="AC235"/>
  <c r="AB235"/>
  <c r="AA235"/>
  <c r="Z235"/>
  <c r="Y235"/>
  <c r="AN234"/>
  <c r="AM234"/>
  <c r="AL234"/>
  <c r="AJ234"/>
  <c r="AH234"/>
  <c r="AG234"/>
  <c r="AF234"/>
  <c r="AE234"/>
  <c r="AC234"/>
  <c r="AB234"/>
  <c r="AA234"/>
  <c r="Z234"/>
  <c r="Y234"/>
  <c r="AN233"/>
  <c r="AM233"/>
  <c r="AL233"/>
  <c r="AJ233"/>
  <c r="AH233"/>
  <c r="AG233"/>
  <c r="AF233"/>
  <c r="AE233"/>
  <c r="AC233"/>
  <c r="AB233"/>
  <c r="AA233"/>
  <c r="Z233"/>
  <c r="Y233"/>
  <c r="AN232"/>
  <c r="AM232"/>
  <c r="AL232"/>
  <c r="AJ232"/>
  <c r="AH232"/>
  <c r="AG232"/>
  <c r="AF232"/>
  <c r="AE232"/>
  <c r="AC232"/>
  <c r="AB232"/>
  <c r="AA232"/>
  <c r="Z232"/>
  <c r="Y232"/>
  <c r="AN231"/>
  <c r="AM231"/>
  <c r="AL231"/>
  <c r="AJ231"/>
  <c r="AH231"/>
  <c r="AG231"/>
  <c r="AF231"/>
  <c r="AE231"/>
  <c r="AC231"/>
  <c r="AB231"/>
  <c r="AA231"/>
  <c r="Z231"/>
  <c r="Y231"/>
  <c r="AN230"/>
  <c r="AM230"/>
  <c r="AL230"/>
  <c r="AJ230"/>
  <c r="AH230"/>
  <c r="AG230"/>
  <c r="AF230"/>
  <c r="AE230"/>
  <c r="AC230"/>
  <c r="AB230"/>
  <c r="AA230"/>
  <c r="Z230"/>
  <c r="Y230"/>
  <c r="AN229"/>
  <c r="AM229"/>
  <c r="AL229"/>
  <c r="AJ229"/>
  <c r="AH229"/>
  <c r="AG229"/>
  <c r="AF229"/>
  <c r="AE229"/>
  <c r="AC229"/>
  <c r="AB229"/>
  <c r="AA229"/>
  <c r="Z229"/>
  <c r="Y229"/>
  <c r="AN228"/>
  <c r="AM228"/>
  <c r="AL228"/>
  <c r="AJ228"/>
  <c r="AH228"/>
  <c r="AG228"/>
  <c r="AF228"/>
  <c r="AE228"/>
  <c r="AC228"/>
  <c r="AB228"/>
  <c r="AA228"/>
  <c r="Z228"/>
  <c r="Y228"/>
  <c r="AN227"/>
  <c r="AM227"/>
  <c r="AL227"/>
  <c r="AJ227"/>
  <c r="AH227"/>
  <c r="AG227"/>
  <c r="AF227"/>
  <c r="AE227"/>
  <c r="AC227"/>
  <c r="AB227"/>
  <c r="AA227"/>
  <c r="Z227"/>
  <c r="Y227"/>
  <c r="AN226"/>
  <c r="AM226"/>
  <c r="AL226"/>
  <c r="AJ226"/>
  <c r="AH226"/>
  <c r="AG226"/>
  <c r="AF226"/>
  <c r="AE226"/>
  <c r="AC226"/>
  <c r="AB226"/>
  <c r="AA226"/>
  <c r="Z226"/>
  <c r="Y226"/>
  <c r="AN225"/>
  <c r="AM225"/>
  <c r="AL225"/>
  <c r="AJ225"/>
  <c r="AH225"/>
  <c r="AG225"/>
  <c r="AF225"/>
  <c r="AE225"/>
  <c r="AC225"/>
  <c r="AB225"/>
  <c r="AA225"/>
  <c r="Z225"/>
  <c r="Y225"/>
  <c r="AN224"/>
  <c r="AM224"/>
  <c r="AL224"/>
  <c r="AJ224"/>
  <c r="AH224"/>
  <c r="AG224"/>
  <c r="AF224"/>
  <c r="AE224"/>
  <c r="AC224"/>
  <c r="AB224"/>
  <c r="AA224"/>
  <c r="Z224"/>
  <c r="Y224"/>
  <c r="AN223"/>
  <c r="AM223"/>
  <c r="AL223"/>
  <c r="AJ223"/>
  <c r="AH223"/>
  <c r="AG223"/>
  <c r="AF223"/>
  <c r="AE223"/>
  <c r="AC223"/>
  <c r="AB223"/>
  <c r="AA223"/>
  <c r="Z223"/>
  <c r="Y223"/>
  <c r="AN222"/>
  <c r="AM222"/>
  <c r="AL222"/>
  <c r="AJ222"/>
  <c r="AH222"/>
  <c r="AG222"/>
  <c r="AF222"/>
  <c r="AE222"/>
  <c r="AC222"/>
  <c r="AB222"/>
  <c r="AA222"/>
  <c r="Z222"/>
  <c r="Y222"/>
  <c r="AN221"/>
  <c r="AM221"/>
  <c r="AL221"/>
  <c r="AJ221"/>
  <c r="AH221"/>
  <c r="AG221"/>
  <c r="AF221"/>
  <c r="AE221"/>
  <c r="AC221"/>
  <c r="AB221"/>
  <c r="AA221"/>
  <c r="Z221"/>
  <c r="Y221"/>
  <c r="AN220"/>
  <c r="AM220"/>
  <c r="AL220"/>
  <c r="AJ220"/>
  <c r="AH220"/>
  <c r="AG220"/>
  <c r="AF220"/>
  <c r="AE220"/>
  <c r="AC220"/>
  <c r="AB220"/>
  <c r="AA220"/>
  <c r="Z220"/>
  <c r="Y220"/>
  <c r="AN219"/>
  <c r="AM219"/>
  <c r="AL219"/>
  <c r="AJ219"/>
  <c r="AH219"/>
  <c r="AG219"/>
  <c r="AF219"/>
  <c r="AE219"/>
  <c r="AC219"/>
  <c r="AB219"/>
  <c r="AA219"/>
  <c r="Z219"/>
  <c r="Y219"/>
  <c r="AN218"/>
  <c r="AM218"/>
  <c r="AL218"/>
  <c r="AJ218"/>
  <c r="AH218"/>
  <c r="AG218"/>
  <c r="AF218"/>
  <c r="AE218"/>
  <c r="AC218"/>
  <c r="AB218"/>
  <c r="AA218"/>
  <c r="Z218"/>
  <c r="Y218"/>
  <c r="AN217"/>
  <c r="AM217"/>
  <c r="AL217"/>
  <c r="AJ217"/>
  <c r="AH217"/>
  <c r="AG217"/>
  <c r="AF217"/>
  <c r="AE217"/>
  <c r="AC217"/>
  <c r="AB217"/>
  <c r="AA217"/>
  <c r="Z217"/>
  <c r="Y217"/>
  <c r="AN216"/>
  <c r="AM216"/>
  <c r="AL216"/>
  <c r="AJ216"/>
  <c r="AH216"/>
  <c r="AG216"/>
  <c r="AF216"/>
  <c r="AE216"/>
  <c r="AC216"/>
  <c r="AB216"/>
  <c r="AA216"/>
  <c r="Z216"/>
  <c r="Y216"/>
  <c r="AN215"/>
  <c r="AM215"/>
  <c r="AL215"/>
  <c r="AJ215"/>
  <c r="AH215"/>
  <c r="AG215"/>
  <c r="AF215"/>
  <c r="AE215"/>
  <c r="AC215"/>
  <c r="AB215"/>
  <c r="AA215"/>
  <c r="Z215"/>
  <c r="Y215"/>
  <c r="AN214"/>
  <c r="AM214"/>
  <c r="AL214"/>
  <c r="AJ214"/>
  <c r="AH214"/>
  <c r="AG214"/>
  <c r="AF214"/>
  <c r="AE214"/>
  <c r="AC214"/>
  <c r="AB214"/>
  <c r="AA214"/>
  <c r="Z214"/>
  <c r="Y214"/>
  <c r="AN213"/>
  <c r="AM213"/>
  <c r="AL213"/>
  <c r="AJ213"/>
  <c r="AH213"/>
  <c r="AG213"/>
  <c r="AF213"/>
  <c r="AE213"/>
  <c r="AC213"/>
  <c r="AB213"/>
  <c r="AA213"/>
  <c r="Z213"/>
  <c r="Y213"/>
  <c r="AN212"/>
  <c r="AM212"/>
  <c r="AL212"/>
  <c r="AJ212"/>
  <c r="AH212"/>
  <c r="AG212"/>
  <c r="AF212"/>
  <c r="AE212"/>
  <c r="AC212"/>
  <c r="AB212"/>
  <c r="AA212"/>
  <c r="Z212"/>
  <c r="Y212"/>
  <c r="AN211"/>
  <c r="AM211"/>
  <c r="AL211"/>
  <c r="AJ211"/>
  <c r="AH211"/>
  <c r="AG211"/>
  <c r="AF211"/>
  <c r="AE211"/>
  <c r="AC211"/>
  <c r="AB211"/>
  <c r="AA211"/>
  <c r="Z211"/>
  <c r="Y211"/>
  <c r="AN210"/>
  <c r="AM210"/>
  <c r="AL210"/>
  <c r="AJ210"/>
  <c r="AH210"/>
  <c r="AG210"/>
  <c r="AF210"/>
  <c r="AE210"/>
  <c r="AC210"/>
  <c r="AB210"/>
  <c r="AA210"/>
  <c r="Z210"/>
  <c r="Y210"/>
  <c r="AN209"/>
  <c r="AM209"/>
  <c r="AL209"/>
  <c r="AJ209"/>
  <c r="AH209"/>
  <c r="AG209"/>
  <c r="AF209"/>
  <c r="AE209"/>
  <c r="AC209"/>
  <c r="AB209"/>
  <c r="AA209"/>
  <c r="Z209"/>
  <c r="Y209"/>
  <c r="AN208"/>
  <c r="AM208"/>
  <c r="AL208"/>
  <c r="AJ208"/>
  <c r="AH208"/>
  <c r="AG208"/>
  <c r="AF208"/>
  <c r="AE208"/>
  <c r="AC208"/>
  <c r="AB208"/>
  <c r="AA208"/>
  <c r="Z208"/>
  <c r="Y208"/>
  <c r="AN207"/>
  <c r="AM207"/>
  <c r="AL207"/>
  <c r="AJ207"/>
  <c r="AH207"/>
  <c r="AG207"/>
  <c r="AF207"/>
  <c r="AE207"/>
  <c r="AC207"/>
  <c r="AB207"/>
  <c r="AA207"/>
  <c r="Z207"/>
  <c r="Y207"/>
  <c r="AN206"/>
  <c r="AM206"/>
  <c r="AL206"/>
  <c r="AJ206"/>
  <c r="AH206"/>
  <c r="AG206"/>
  <c r="AF206"/>
  <c r="AE206"/>
  <c r="AC206"/>
  <c r="AB206"/>
  <c r="AA206"/>
  <c r="Z206"/>
  <c r="Y206"/>
  <c r="AN205"/>
  <c r="AM205"/>
  <c r="AL205"/>
  <c r="AJ205"/>
  <c r="AH205"/>
  <c r="AG205"/>
  <c r="AF205"/>
  <c r="AE205"/>
  <c r="AC205"/>
  <c r="AB205"/>
  <c r="AA205"/>
  <c r="Z205"/>
  <c r="Y205"/>
  <c r="AN204"/>
  <c r="AM204"/>
  <c r="AL204"/>
  <c r="AJ204"/>
  <c r="AH204"/>
  <c r="AG204"/>
  <c r="AF204"/>
  <c r="AE204"/>
  <c r="AC204"/>
  <c r="AB204"/>
  <c r="AA204"/>
  <c r="Z204"/>
  <c r="Y204"/>
  <c r="AN203"/>
  <c r="AM203"/>
  <c r="AL203"/>
  <c r="AJ203"/>
  <c r="AH203"/>
  <c r="AG203"/>
  <c r="AF203"/>
  <c r="AE203"/>
  <c r="AC203"/>
  <c r="AB203"/>
  <c r="AA203"/>
  <c r="Z203"/>
  <c r="Y203"/>
  <c r="AN202"/>
  <c r="AM202"/>
  <c r="AL202"/>
  <c r="AJ202"/>
  <c r="AH202"/>
  <c r="AG202"/>
  <c r="AF202"/>
  <c r="AE202"/>
  <c r="AC202"/>
  <c r="AB202"/>
  <c r="AA202"/>
  <c r="Z202"/>
  <c r="Y202"/>
  <c r="AN201"/>
  <c r="AM201"/>
  <c r="AL201"/>
  <c r="AJ201"/>
  <c r="AH201"/>
  <c r="AG201"/>
  <c r="AF201"/>
  <c r="AE201"/>
  <c r="AC201"/>
  <c r="AB201"/>
  <c r="AA201"/>
  <c r="Z201"/>
  <c r="Y201"/>
  <c r="AN200"/>
  <c r="AM200"/>
  <c r="AL200"/>
  <c r="AJ200"/>
  <c r="AH200"/>
  <c r="AG200"/>
  <c r="AF200"/>
  <c r="AE200"/>
  <c r="AC200"/>
  <c r="AB200"/>
  <c r="AA200"/>
  <c r="Z200"/>
  <c r="Y200"/>
  <c r="AN199"/>
  <c r="AM199"/>
  <c r="AL199"/>
  <c r="AJ199"/>
  <c r="AH199"/>
  <c r="AG199"/>
  <c r="AF199"/>
  <c r="AE199"/>
  <c r="AC199"/>
  <c r="AB199"/>
  <c r="AA199"/>
  <c r="Z199"/>
  <c r="Y199"/>
  <c r="AN198"/>
  <c r="AM198"/>
  <c r="AL198"/>
  <c r="AJ198"/>
  <c r="AH198"/>
  <c r="AG198"/>
  <c r="AF198"/>
  <c r="AE198"/>
  <c r="AC198"/>
  <c r="AB198"/>
  <c r="AA198"/>
  <c r="Z198"/>
  <c r="Y198"/>
  <c r="AN197"/>
  <c r="AM197"/>
  <c r="AL197"/>
  <c r="AJ197"/>
  <c r="AH197"/>
  <c r="AG197"/>
  <c r="AF197"/>
  <c r="AE197"/>
  <c r="AC197"/>
  <c r="AB197"/>
  <c r="AA197"/>
  <c r="Z197"/>
  <c r="Y197"/>
  <c r="AN196"/>
  <c r="AM196"/>
  <c r="AL196"/>
  <c r="AJ196"/>
  <c r="AH196"/>
  <c r="AG196"/>
  <c r="AF196"/>
  <c r="AE196"/>
  <c r="AC196"/>
  <c r="AB196"/>
  <c r="AA196"/>
  <c r="Z196"/>
  <c r="Y196"/>
  <c r="AN195"/>
  <c r="AM195"/>
  <c r="AL195"/>
  <c r="AJ195"/>
  <c r="AH195"/>
  <c r="AG195"/>
  <c r="AF195"/>
  <c r="AE195"/>
  <c r="AC195"/>
  <c r="AB195"/>
  <c r="AA195"/>
  <c r="Z195"/>
  <c r="Y195"/>
  <c r="AN194"/>
  <c r="AM194"/>
  <c r="AL194"/>
  <c r="AJ194"/>
  <c r="AH194"/>
  <c r="AG194"/>
  <c r="AF194"/>
  <c r="AE194"/>
  <c r="AC194"/>
  <c r="AB194"/>
  <c r="AA194"/>
  <c r="Z194"/>
  <c r="Y194"/>
  <c r="AN193"/>
  <c r="AM193"/>
  <c r="AL193"/>
  <c r="AJ193"/>
  <c r="AH193"/>
  <c r="AG193"/>
  <c r="AF193"/>
  <c r="AE193"/>
  <c r="AC193"/>
  <c r="AB193"/>
  <c r="AA193"/>
  <c r="Z193"/>
  <c r="Y193"/>
  <c r="AN192"/>
  <c r="AM192"/>
  <c r="AL192"/>
  <c r="AJ192"/>
  <c r="AH192"/>
  <c r="AG192"/>
  <c r="AF192"/>
  <c r="AE192"/>
  <c r="AC192"/>
  <c r="AB192"/>
  <c r="AA192"/>
  <c r="Z192"/>
  <c r="Y192"/>
  <c r="AN191"/>
  <c r="AM191"/>
  <c r="AL191"/>
  <c r="AJ191"/>
  <c r="AH191"/>
  <c r="AG191"/>
  <c r="AF191"/>
  <c r="AE191"/>
  <c r="AC191"/>
  <c r="AB191"/>
  <c r="AA191"/>
  <c r="Z191"/>
  <c r="Y191"/>
  <c r="AN190"/>
  <c r="AM190"/>
  <c r="AL190"/>
  <c r="AJ190"/>
  <c r="AH190"/>
  <c r="AG190"/>
  <c r="AF190"/>
  <c r="AE190"/>
  <c r="AC190"/>
  <c r="AB190"/>
  <c r="AA190"/>
  <c r="Z190"/>
  <c r="Y190"/>
  <c r="AN189"/>
  <c r="AM189"/>
  <c r="AL189"/>
  <c r="AJ189"/>
  <c r="AH189"/>
  <c r="AG189"/>
  <c r="AF189"/>
  <c r="AE189"/>
  <c r="AC189"/>
  <c r="AB189"/>
  <c r="AA189"/>
  <c r="Z189"/>
  <c r="Y189"/>
  <c r="AN188"/>
  <c r="AM188"/>
  <c r="AL188"/>
  <c r="AJ188"/>
  <c r="AH188"/>
  <c r="AG188"/>
  <c r="AF188"/>
  <c r="AE188"/>
  <c r="AC188"/>
  <c r="AB188"/>
  <c r="AA188"/>
  <c r="Z188"/>
  <c r="Y188"/>
  <c r="AN187"/>
  <c r="AM187"/>
  <c r="AL187"/>
  <c r="AJ187"/>
  <c r="AH187"/>
  <c r="AG187"/>
  <c r="AF187"/>
  <c r="AE187"/>
  <c r="AC187"/>
  <c r="AB187"/>
  <c r="AA187"/>
  <c r="Z187"/>
  <c r="Y187"/>
  <c r="AN186"/>
  <c r="AM186"/>
  <c r="AL186"/>
  <c r="AJ186"/>
  <c r="AH186"/>
  <c r="AG186"/>
  <c r="AF186"/>
  <c r="AE186"/>
  <c r="AC186"/>
  <c r="AB186"/>
  <c r="AA186"/>
  <c r="Z186"/>
  <c r="Y186"/>
  <c r="AN185"/>
  <c r="AM185"/>
  <c r="AL185"/>
  <c r="AJ185"/>
  <c r="AH185"/>
  <c r="AG185"/>
  <c r="AF185"/>
  <c r="AE185"/>
  <c r="AC185"/>
  <c r="AB185"/>
  <c r="AA185"/>
  <c r="Z185"/>
  <c r="Y185"/>
  <c r="AN184"/>
  <c r="AM184"/>
  <c r="AL184"/>
  <c r="AJ184"/>
  <c r="AH184"/>
  <c r="AG184"/>
  <c r="AF184"/>
  <c r="AE184"/>
  <c r="AC184"/>
  <c r="AB184"/>
  <c r="AA184"/>
  <c r="Z184"/>
  <c r="Y184"/>
  <c r="AN177"/>
  <c r="AM177"/>
  <c r="AL177"/>
  <c r="AJ177"/>
  <c r="AH177"/>
  <c r="AG177"/>
  <c r="AF177"/>
  <c r="AE177"/>
  <c r="AC177"/>
  <c r="AB177"/>
  <c r="AA177"/>
  <c r="Z177"/>
  <c r="Y177"/>
  <c r="AN176"/>
  <c r="AM176"/>
  <c r="AL176"/>
  <c r="AJ176"/>
  <c r="AH176"/>
  <c r="AG176"/>
  <c r="AF176"/>
  <c r="AE176"/>
  <c r="AC176"/>
  <c r="AB176"/>
  <c r="AA176"/>
  <c r="Z176"/>
  <c r="Y176"/>
  <c r="AN174"/>
  <c r="AM174"/>
  <c r="AL174"/>
  <c r="AJ174"/>
  <c r="AH174"/>
  <c r="AG174"/>
  <c r="AF174"/>
  <c r="AE174"/>
  <c r="AC174"/>
  <c r="AB174"/>
  <c r="AA174"/>
  <c r="Z174"/>
  <c r="Y174"/>
  <c r="AM173"/>
  <c r="AL173"/>
  <c r="AJ173"/>
  <c r="AH173"/>
  <c r="AG173"/>
  <c r="AF173"/>
  <c r="AE173"/>
  <c r="AC173"/>
  <c r="AB173"/>
  <c r="AA173"/>
  <c r="Z173"/>
  <c r="Y173"/>
  <c r="AN172"/>
  <c r="AM172"/>
  <c r="AL172"/>
  <c r="AJ172"/>
  <c r="AH172"/>
  <c r="AG172"/>
  <c r="AF172"/>
  <c r="AE172"/>
  <c r="AC172"/>
  <c r="AB172"/>
  <c r="AA172"/>
  <c r="Z172"/>
  <c r="Y172"/>
  <c r="AN171"/>
  <c r="AM171"/>
  <c r="AL171"/>
  <c r="AJ171"/>
  <c r="AH171"/>
  <c r="AG171"/>
  <c r="AF171"/>
  <c r="AE171"/>
  <c r="AC171"/>
  <c r="AB171"/>
  <c r="AA171"/>
  <c r="Z171"/>
  <c r="Y171"/>
  <c r="AN170"/>
  <c r="AM170"/>
  <c r="AL170"/>
  <c r="AJ170"/>
  <c r="AH170"/>
  <c r="AG170"/>
  <c r="AF170"/>
  <c r="AE170"/>
  <c r="AC170"/>
  <c r="AB170"/>
  <c r="AA170"/>
  <c r="Z170"/>
  <c r="Y170"/>
  <c r="AN169"/>
  <c r="AM169"/>
  <c r="AL169"/>
  <c r="AJ169"/>
  <c r="AH169"/>
  <c r="AG169"/>
  <c r="AF169"/>
  <c r="AE169"/>
  <c r="AC169"/>
  <c r="AB169"/>
  <c r="AA169"/>
  <c r="Z169"/>
  <c r="Y169"/>
  <c r="AN168"/>
  <c r="AM168"/>
  <c r="AL168"/>
  <c r="AJ168"/>
  <c r="AH168"/>
  <c r="AG168"/>
  <c r="AF168"/>
  <c r="AE168"/>
  <c r="AC168"/>
  <c r="AB168"/>
  <c r="AA168"/>
  <c r="Z168"/>
  <c r="Y168"/>
  <c r="AN167"/>
  <c r="AM167"/>
  <c r="AL167"/>
  <c r="AJ167"/>
  <c r="AH167"/>
  <c r="AG167"/>
  <c r="AF167"/>
  <c r="AE167"/>
  <c r="AC167"/>
  <c r="AB167"/>
  <c r="AA167"/>
  <c r="Z167"/>
  <c r="Y167"/>
  <c r="AN166"/>
  <c r="AM166"/>
  <c r="AL166"/>
  <c r="AJ166"/>
  <c r="AH166"/>
  <c r="AG166"/>
  <c r="AF166"/>
  <c r="AE166"/>
  <c r="AC166"/>
  <c r="AB166"/>
  <c r="AA166"/>
  <c r="Z166"/>
  <c r="Y166"/>
  <c r="AN165"/>
  <c r="AM165"/>
  <c r="AL165"/>
  <c r="AJ165"/>
  <c r="AH165"/>
  <c r="AG165"/>
  <c r="AF165"/>
  <c r="AE165"/>
  <c r="AC165"/>
  <c r="AB165"/>
  <c r="AA165"/>
  <c r="Z165"/>
  <c r="Y165"/>
  <c r="AN164"/>
  <c r="AM164"/>
  <c r="AL164"/>
  <c r="AJ164"/>
  <c r="AH164"/>
  <c r="AG164"/>
  <c r="AF164"/>
  <c r="AE164"/>
  <c r="AC164"/>
  <c r="AB164"/>
  <c r="AA164"/>
  <c r="Z164"/>
  <c r="Y164"/>
  <c r="AN163"/>
  <c r="AM163"/>
  <c r="AL163"/>
  <c r="AJ163"/>
  <c r="AH163"/>
  <c r="AG163"/>
  <c r="AF163"/>
  <c r="AE163"/>
  <c r="AC163"/>
  <c r="AB163"/>
  <c r="AA163"/>
  <c r="Z163"/>
  <c r="Y163"/>
  <c r="AN162"/>
  <c r="AM162"/>
  <c r="AL162"/>
  <c r="AJ162"/>
  <c r="AH162"/>
  <c r="AG162"/>
  <c r="AF162"/>
  <c r="AE162"/>
  <c r="AC162"/>
  <c r="AB162"/>
  <c r="AA162"/>
  <c r="Z162"/>
  <c r="Y162"/>
  <c r="AN161"/>
  <c r="AM161"/>
  <c r="AL161"/>
  <c r="AJ161"/>
  <c r="AH161"/>
  <c r="AG161"/>
  <c r="AF161"/>
  <c r="AE161"/>
  <c r="AC161"/>
  <c r="AB161"/>
  <c r="AA161"/>
  <c r="Z161"/>
  <c r="Y161"/>
  <c r="AN160"/>
  <c r="AM160"/>
  <c r="AL160"/>
  <c r="AJ160"/>
  <c r="AH160"/>
  <c r="AG160"/>
  <c r="AF160"/>
  <c r="AE160"/>
  <c r="AC160"/>
  <c r="AB160"/>
  <c r="AA160"/>
  <c r="Z160"/>
  <c r="Y160"/>
  <c r="AN159"/>
  <c r="AM159"/>
  <c r="AL159"/>
  <c r="AJ159"/>
  <c r="AH159"/>
  <c r="AG159"/>
  <c r="AF159"/>
  <c r="AE159"/>
  <c r="AC159"/>
  <c r="AB159"/>
  <c r="AA159"/>
  <c r="Z159"/>
  <c r="Y159"/>
  <c r="AN158"/>
  <c r="AM158"/>
  <c r="AL158"/>
  <c r="AJ158"/>
  <c r="AH158"/>
  <c r="AG158"/>
  <c r="AF158"/>
  <c r="AE158"/>
  <c r="AC158"/>
  <c r="AB158"/>
  <c r="AA158"/>
  <c r="Z158"/>
  <c r="Y158"/>
  <c r="AN157"/>
  <c r="AM157"/>
  <c r="AL157"/>
  <c r="AJ157"/>
  <c r="AH157"/>
  <c r="AG157"/>
  <c r="AF157"/>
  <c r="AE157"/>
  <c r="AC157"/>
  <c r="AB157"/>
  <c r="AA157"/>
  <c r="Z157"/>
  <c r="Y157"/>
  <c r="AN156"/>
  <c r="AM156"/>
  <c r="AL156"/>
  <c r="AJ156"/>
  <c r="AH156"/>
  <c r="AG156"/>
  <c r="AF156"/>
  <c r="AE156"/>
  <c r="AC156"/>
  <c r="AB156"/>
  <c r="AA156"/>
  <c r="Z156"/>
  <c r="Y156"/>
  <c r="AN155"/>
  <c r="AM155"/>
  <c r="AL155"/>
  <c r="AJ155"/>
  <c r="AH155"/>
  <c r="AG155"/>
  <c r="AF155"/>
  <c r="AE155"/>
  <c r="AC155"/>
  <c r="AB155"/>
  <c r="AA155"/>
  <c r="Z155"/>
  <c r="Y155"/>
  <c r="AN154"/>
  <c r="AM154"/>
  <c r="AL154"/>
  <c r="AJ154"/>
  <c r="AH154"/>
  <c r="AG154"/>
  <c r="AF154"/>
  <c r="AE154"/>
  <c r="AC154"/>
  <c r="AB154"/>
  <c r="AA154"/>
  <c r="Z154"/>
  <c r="Y154"/>
  <c r="AN153"/>
  <c r="AM153"/>
  <c r="AL153"/>
  <c r="AJ153"/>
  <c r="AH153"/>
  <c r="AG153"/>
  <c r="AF153"/>
  <c r="AE153"/>
  <c r="AC153"/>
  <c r="AB153"/>
  <c r="AA153"/>
  <c r="Z153"/>
  <c r="Y153"/>
  <c r="AN152"/>
  <c r="AM152"/>
  <c r="AL152"/>
  <c r="AJ152"/>
  <c r="AH152"/>
  <c r="AG152"/>
  <c r="AF152"/>
  <c r="AE152"/>
  <c r="AC152"/>
  <c r="AB152"/>
  <c r="AA152"/>
  <c r="Z152"/>
  <c r="Y152"/>
  <c r="AN151"/>
  <c r="AM151"/>
  <c r="AL151"/>
  <c r="AJ151"/>
  <c r="AH151"/>
  <c r="AG151"/>
  <c r="AF151"/>
  <c r="AE151"/>
  <c r="AC151"/>
  <c r="AB151"/>
  <c r="AA151"/>
  <c r="Z151"/>
  <c r="Y151"/>
  <c r="AN150"/>
  <c r="AM150"/>
  <c r="AL150"/>
  <c r="AJ150"/>
  <c r="AH150"/>
  <c r="AG150"/>
  <c r="AF150"/>
  <c r="AE150"/>
  <c r="AC150"/>
  <c r="AB150"/>
  <c r="AA150"/>
  <c r="Z150"/>
  <c r="Y150"/>
  <c r="AN145"/>
  <c r="AM145"/>
  <c r="AL145"/>
  <c r="AJ145"/>
  <c r="AH145"/>
  <c r="AG145"/>
  <c r="AF145"/>
  <c r="AE145"/>
  <c r="AC145"/>
  <c r="AB145"/>
  <c r="AA145"/>
  <c r="Z145"/>
  <c r="Y145"/>
  <c r="AN144"/>
  <c r="AM144"/>
  <c r="AL144"/>
  <c r="AJ144"/>
  <c r="AH144"/>
  <c r="AG144"/>
  <c r="AF144"/>
  <c r="AE144"/>
  <c r="AC144"/>
  <c r="AB144"/>
  <c r="AA144"/>
  <c r="Z144"/>
  <c r="Y144"/>
  <c r="AN143"/>
  <c r="AM143"/>
  <c r="AL143"/>
  <c r="AJ143"/>
  <c r="AH143"/>
  <c r="AG143"/>
  <c r="AF143"/>
  <c r="AE143"/>
  <c r="AC143"/>
  <c r="AB143"/>
  <c r="AA143"/>
  <c r="Z143"/>
  <c r="Y143"/>
  <c r="AN142"/>
  <c r="AM142"/>
  <c r="AL142"/>
  <c r="AJ142"/>
  <c r="AH142"/>
  <c r="AG142"/>
  <c r="AF142"/>
  <c r="AE142"/>
  <c r="AC142"/>
  <c r="AB142"/>
  <c r="AA142"/>
  <c r="Z142"/>
  <c r="Y142"/>
  <c r="AN141"/>
  <c r="AM141"/>
  <c r="AL141"/>
  <c r="AJ141"/>
  <c r="AH141"/>
  <c r="AG141"/>
  <c r="AF141"/>
  <c r="AE141"/>
  <c r="AC141"/>
  <c r="AB141"/>
  <c r="AA141"/>
  <c r="Z141"/>
  <c r="Y141"/>
  <c r="AN140"/>
  <c r="AM140"/>
  <c r="AL140"/>
  <c r="AJ140"/>
  <c r="AH140"/>
  <c r="AG140"/>
  <c r="AF140"/>
  <c r="AE140"/>
  <c r="AC140"/>
  <c r="AB140"/>
  <c r="AA140"/>
  <c r="Z140"/>
  <c r="Y140"/>
  <c r="AN139"/>
  <c r="AM139"/>
  <c r="AL139"/>
  <c r="AJ139"/>
  <c r="AH139"/>
  <c r="AG139"/>
  <c r="AF139"/>
  <c r="AE139"/>
  <c r="AC139"/>
  <c r="AB139"/>
  <c r="AA139"/>
  <c r="Z139"/>
  <c r="Y139"/>
  <c r="AN138"/>
  <c r="AM138"/>
  <c r="AL138"/>
  <c r="AJ138"/>
  <c r="AH138"/>
  <c r="AG138"/>
  <c r="AF138"/>
  <c r="AE138"/>
  <c r="AC138"/>
  <c r="AB138"/>
  <c r="AA138"/>
  <c r="Z138"/>
  <c r="Y138"/>
  <c r="AN137"/>
  <c r="AM137"/>
  <c r="AL137"/>
  <c r="AJ137"/>
  <c r="AH137"/>
  <c r="AG137"/>
  <c r="AF137"/>
  <c r="AE137"/>
  <c r="AC137"/>
  <c r="AB137"/>
  <c r="AA137"/>
  <c r="Z137"/>
  <c r="Y137"/>
  <c r="AN136"/>
  <c r="AM136"/>
  <c r="AL136"/>
  <c r="AJ136"/>
  <c r="AH136"/>
  <c r="AG136"/>
  <c r="AF136"/>
  <c r="AE136"/>
  <c r="AC136"/>
  <c r="AB136"/>
  <c r="AA136"/>
  <c r="Z136"/>
  <c r="Y136"/>
  <c r="AN134"/>
  <c r="AM134"/>
  <c r="AL134"/>
  <c r="AJ134"/>
  <c r="AH134"/>
  <c r="AG134"/>
  <c r="AF134"/>
  <c r="AE134"/>
  <c r="AC134"/>
  <c r="AB134"/>
  <c r="AA134"/>
  <c r="Z134"/>
  <c r="Y134"/>
  <c r="AN133"/>
  <c r="AM133"/>
  <c r="AL133"/>
  <c r="AJ133"/>
  <c r="AH133"/>
  <c r="AG133"/>
  <c r="AF133"/>
  <c r="AE133"/>
  <c r="AC133"/>
  <c r="AB133"/>
  <c r="AA133"/>
  <c r="Z133"/>
  <c r="Y133"/>
  <c r="AN132"/>
  <c r="AM132"/>
  <c r="AL132"/>
  <c r="AJ132"/>
  <c r="AH132"/>
  <c r="AG132"/>
  <c r="AF132"/>
  <c r="AE132"/>
  <c r="AC132"/>
  <c r="AB132"/>
  <c r="AA132"/>
  <c r="Z132"/>
  <c r="Y132"/>
  <c r="AN131"/>
  <c r="AM131"/>
  <c r="AL131"/>
  <c r="AJ131"/>
  <c r="AH131"/>
  <c r="AG131"/>
  <c r="AF131"/>
  <c r="AE131"/>
  <c r="AC131"/>
  <c r="AB131"/>
  <c r="AA131"/>
  <c r="Z131"/>
  <c r="Y131"/>
  <c r="AN130"/>
  <c r="AM130"/>
  <c r="AL130"/>
  <c r="AJ130"/>
  <c r="AH130"/>
  <c r="AG130"/>
  <c r="AF130"/>
  <c r="AE130"/>
  <c r="AC130"/>
  <c r="AB130"/>
  <c r="AA130"/>
  <c r="Z130"/>
  <c r="Y130"/>
  <c r="AN129"/>
  <c r="AM129"/>
  <c r="AL129"/>
  <c r="AJ129"/>
  <c r="AH129"/>
  <c r="AG129"/>
  <c r="AF129"/>
  <c r="AE129"/>
  <c r="AC129"/>
  <c r="AB129"/>
  <c r="AA129"/>
  <c r="Z129"/>
  <c r="Y129"/>
  <c r="AN128"/>
  <c r="AM128"/>
  <c r="AL128"/>
  <c r="AJ128"/>
  <c r="AH128"/>
  <c r="AG128"/>
  <c r="AF128"/>
  <c r="AE128"/>
  <c r="AC128"/>
  <c r="AB128"/>
  <c r="AA128"/>
  <c r="Z128"/>
  <c r="Y128"/>
  <c r="AN127"/>
  <c r="AM127"/>
  <c r="AL127"/>
  <c r="AJ127"/>
  <c r="AH127"/>
  <c r="AG127"/>
  <c r="AF127"/>
  <c r="AE127"/>
  <c r="AC127"/>
  <c r="AB127"/>
  <c r="AA127"/>
  <c r="Z127"/>
  <c r="Y127"/>
  <c r="AN126"/>
  <c r="AM126"/>
  <c r="AL126"/>
  <c r="AJ126"/>
  <c r="AH126"/>
  <c r="AG126"/>
  <c r="AF126"/>
  <c r="AE126"/>
  <c r="AC126"/>
  <c r="AB126"/>
  <c r="AA126"/>
  <c r="Z126"/>
  <c r="Y126"/>
  <c r="AN124"/>
  <c r="AM124"/>
  <c r="AL124"/>
  <c r="AJ124"/>
  <c r="AH124"/>
  <c r="AG124"/>
  <c r="AF124"/>
  <c r="AE124"/>
  <c r="AC124"/>
  <c r="AB124"/>
  <c r="AA124"/>
  <c r="Z124"/>
  <c r="Y124"/>
  <c r="AN123"/>
  <c r="AM123"/>
  <c r="AL123"/>
  <c r="AJ123"/>
  <c r="AH123"/>
  <c r="AG123"/>
  <c r="AF123"/>
  <c r="AE123"/>
  <c r="AC123"/>
  <c r="AB123"/>
  <c r="AA123"/>
  <c r="Z123"/>
  <c r="Y123"/>
  <c r="AN122"/>
  <c r="AM122"/>
  <c r="AL122"/>
  <c r="AJ122"/>
  <c r="AH122"/>
  <c r="AG122"/>
  <c r="AF122"/>
  <c r="AE122"/>
  <c r="AC122"/>
  <c r="AB122"/>
  <c r="AA122"/>
  <c r="Z122"/>
  <c r="Y122"/>
  <c r="AN121"/>
  <c r="AM121"/>
  <c r="AL121"/>
  <c r="AJ121"/>
  <c r="AH121"/>
  <c r="AG121"/>
  <c r="AF121"/>
  <c r="AE121"/>
  <c r="AC121"/>
  <c r="AB121"/>
  <c r="AA121"/>
  <c r="Z121"/>
  <c r="Y121"/>
  <c r="AN120"/>
  <c r="AM120"/>
  <c r="AL120"/>
  <c r="AJ120"/>
  <c r="AH120"/>
  <c r="AG120"/>
  <c r="AF120"/>
  <c r="AE120"/>
  <c r="AC120"/>
  <c r="AB120"/>
  <c r="AA120"/>
  <c r="Z120"/>
  <c r="Y120"/>
  <c r="AN119"/>
  <c r="AM119"/>
  <c r="AL119"/>
  <c r="AJ119"/>
  <c r="AH119"/>
  <c r="AG119"/>
  <c r="AF119"/>
  <c r="AE119"/>
  <c r="AC119"/>
  <c r="AB119"/>
  <c r="AA119"/>
  <c r="Z119"/>
  <c r="Y119"/>
  <c r="AN117"/>
  <c r="AM117"/>
  <c r="AL117"/>
  <c r="AJ117"/>
  <c r="AH117"/>
  <c r="AG117"/>
  <c r="AF117"/>
  <c r="AE117"/>
  <c r="AC117"/>
  <c r="AB117"/>
  <c r="AA117"/>
  <c r="Z117"/>
  <c r="Y117"/>
  <c r="AN116"/>
  <c r="AM116"/>
  <c r="AL116"/>
  <c r="AJ116"/>
  <c r="AH116"/>
  <c r="AG116"/>
  <c r="AF116"/>
  <c r="AE116"/>
  <c r="AC116"/>
  <c r="AB116"/>
  <c r="AA116"/>
  <c r="Z116"/>
  <c r="Y116"/>
  <c r="AN115"/>
  <c r="AM115"/>
  <c r="AL115"/>
  <c r="AJ115"/>
  <c r="AH115"/>
  <c r="AG115"/>
  <c r="AF115"/>
  <c r="AE115"/>
  <c r="AC115"/>
  <c r="AB115"/>
  <c r="AA115"/>
  <c r="Z115"/>
  <c r="Y115"/>
  <c r="AN114"/>
  <c r="AM114"/>
  <c r="AL114"/>
  <c r="AJ114"/>
  <c r="AH114"/>
  <c r="AG114"/>
  <c r="AF114"/>
  <c r="AE114"/>
  <c r="AC114"/>
  <c r="AB114"/>
  <c r="AA114"/>
  <c r="Z114"/>
  <c r="Y114"/>
  <c r="AN113"/>
  <c r="AM113"/>
  <c r="AL113"/>
  <c r="AJ113"/>
  <c r="AH113"/>
  <c r="AG113"/>
  <c r="AF113"/>
  <c r="AE113"/>
  <c r="AC113"/>
  <c r="AB113"/>
  <c r="AA113"/>
  <c r="Z113"/>
  <c r="Y113"/>
  <c r="AN112"/>
  <c r="AM112"/>
  <c r="AL112"/>
  <c r="AJ112"/>
  <c r="AH112"/>
  <c r="AG112"/>
  <c r="AF112"/>
  <c r="AE112"/>
  <c r="AC112"/>
  <c r="AB112"/>
  <c r="AA112"/>
  <c r="Z112"/>
  <c r="Y112"/>
  <c r="AN111"/>
  <c r="AM111"/>
  <c r="AL111"/>
  <c r="AJ111"/>
  <c r="AH111"/>
  <c r="AG111"/>
  <c r="AF111"/>
  <c r="AE111"/>
  <c r="AC111"/>
  <c r="AB111"/>
  <c r="AA111"/>
  <c r="Z111"/>
  <c r="Y111"/>
  <c r="AN110"/>
  <c r="AM110"/>
  <c r="AL110"/>
  <c r="AJ110"/>
  <c r="AH110"/>
  <c r="AG110"/>
  <c r="AF110"/>
  <c r="AE110"/>
  <c r="AC110"/>
  <c r="AB110"/>
  <c r="AA110"/>
  <c r="Z110"/>
  <c r="Y110"/>
  <c r="AN109"/>
  <c r="AM109"/>
  <c r="AL109"/>
  <c r="AJ109"/>
  <c r="AH109"/>
  <c r="AG109"/>
  <c r="AF109"/>
  <c r="AE109"/>
  <c r="AC109"/>
  <c r="AB109"/>
  <c r="AA109"/>
  <c r="Z109"/>
  <c r="Y109"/>
  <c r="AN108"/>
  <c r="AM108"/>
  <c r="AL108"/>
  <c r="AJ108"/>
  <c r="AH108"/>
  <c r="AG108"/>
  <c r="AF108"/>
  <c r="AE108"/>
  <c r="AC108"/>
  <c r="AB108"/>
  <c r="AA108"/>
  <c r="Z108"/>
  <c r="Y108"/>
  <c r="AN107"/>
  <c r="AM107"/>
  <c r="AL107"/>
  <c r="AJ107"/>
  <c r="AH107"/>
  <c r="AG107"/>
  <c r="AF107"/>
  <c r="AE107"/>
  <c r="AC107"/>
  <c r="AB107"/>
  <c r="AA107"/>
  <c r="Z107"/>
  <c r="Y107"/>
  <c r="AN106"/>
  <c r="AM106"/>
  <c r="AL106"/>
  <c r="AJ106"/>
  <c r="AH106"/>
  <c r="AG106"/>
  <c r="AF106"/>
  <c r="AE106"/>
  <c r="AC106"/>
  <c r="AB106"/>
  <c r="AA106"/>
  <c r="Z106"/>
  <c r="Y106"/>
  <c r="AN102"/>
  <c r="AM102"/>
  <c r="AL102"/>
  <c r="AJ102"/>
  <c r="AH102"/>
  <c r="AG102"/>
  <c r="AF102"/>
  <c r="AE102"/>
  <c r="AC102"/>
  <c r="AB102"/>
  <c r="AA102"/>
  <c r="Z102"/>
  <c r="Y102"/>
  <c r="AN101"/>
  <c r="AM101"/>
  <c r="AL101"/>
  <c r="AJ101"/>
  <c r="AH101"/>
  <c r="AG101"/>
  <c r="AF101"/>
  <c r="AE101"/>
  <c r="AC101"/>
  <c r="AB101"/>
  <c r="AA101"/>
  <c r="Z101"/>
  <c r="Y101"/>
  <c r="AN100"/>
  <c r="AM100"/>
  <c r="AL100"/>
  <c r="AJ100"/>
  <c r="AH100"/>
  <c r="AG100"/>
  <c r="AF100"/>
  <c r="AE100"/>
  <c r="AC100"/>
  <c r="AB100"/>
  <c r="AA100"/>
  <c r="Z100"/>
  <c r="Y100"/>
  <c r="AN99"/>
  <c r="AM99"/>
  <c r="AL99"/>
  <c r="AJ99"/>
  <c r="AH99"/>
  <c r="AG99"/>
  <c r="AF99"/>
  <c r="AE99"/>
  <c r="AC99"/>
  <c r="AB99"/>
  <c r="AA99"/>
  <c r="Z99"/>
  <c r="Y99"/>
  <c r="AN98"/>
  <c r="AM98"/>
  <c r="AL98"/>
  <c r="AJ98"/>
  <c r="AH98"/>
  <c r="AG98"/>
  <c r="AF98"/>
  <c r="AE98"/>
  <c r="AC98"/>
  <c r="AB98"/>
  <c r="AA98"/>
  <c r="Z98"/>
  <c r="Y98"/>
  <c r="AN97"/>
  <c r="AM97"/>
  <c r="AL97"/>
  <c r="AJ97"/>
  <c r="AH97"/>
  <c r="AG97"/>
  <c r="AF97"/>
  <c r="AE97"/>
  <c r="AC97"/>
  <c r="AB97"/>
  <c r="AA97"/>
  <c r="Z97"/>
  <c r="Y97"/>
  <c r="AN96"/>
  <c r="AM96"/>
  <c r="AL96"/>
  <c r="AJ96"/>
  <c r="AH96"/>
  <c r="AG96"/>
  <c r="AF96"/>
  <c r="AE96"/>
  <c r="AC96"/>
  <c r="AB96"/>
  <c r="AA96"/>
  <c r="Z96"/>
  <c r="Y96"/>
  <c r="AN95"/>
  <c r="AM95"/>
  <c r="AL95"/>
  <c r="AJ95"/>
  <c r="AH95"/>
  <c r="AG95"/>
  <c r="AF95"/>
  <c r="AE95"/>
  <c r="AC95"/>
  <c r="AB95"/>
  <c r="AA95"/>
  <c r="Z95"/>
  <c r="Y95"/>
  <c r="AN94"/>
  <c r="AM94"/>
  <c r="AL94"/>
  <c r="AJ94"/>
  <c r="AH94"/>
  <c r="AG94"/>
  <c r="AF94"/>
  <c r="AE94"/>
  <c r="AC94"/>
  <c r="AB94"/>
  <c r="AA94"/>
  <c r="Z94"/>
  <c r="Y94"/>
  <c r="AN93"/>
  <c r="AM93"/>
  <c r="AL93"/>
  <c r="AJ93"/>
  <c r="AH93"/>
  <c r="AG93"/>
  <c r="AF93"/>
  <c r="AE93"/>
  <c r="AC93"/>
  <c r="AB93"/>
  <c r="AA93"/>
  <c r="Z93"/>
  <c r="Y93"/>
  <c r="AN92"/>
  <c r="AM92"/>
  <c r="AL92"/>
  <c r="AJ92"/>
  <c r="AH92"/>
  <c r="AG92"/>
  <c r="AF92"/>
  <c r="AE92"/>
  <c r="AC92"/>
  <c r="AB92"/>
  <c r="AA92"/>
  <c r="Z92"/>
  <c r="Y92"/>
  <c r="AN91"/>
  <c r="AM91"/>
  <c r="AL91"/>
  <c r="AJ91"/>
  <c r="AH91"/>
  <c r="AG91"/>
  <c r="AF91"/>
  <c r="AE91"/>
  <c r="AC91"/>
  <c r="AB91"/>
  <c r="AA91"/>
  <c r="Z91"/>
  <c r="Y91"/>
  <c r="AN81"/>
  <c r="AM81"/>
  <c r="AL81"/>
  <c r="AJ81"/>
  <c r="AH81"/>
  <c r="AG81"/>
  <c r="AF81"/>
  <c r="AE81"/>
  <c r="AC81"/>
  <c r="AB81"/>
  <c r="AA81"/>
  <c r="Z81"/>
  <c r="Y81"/>
  <c r="AN75"/>
  <c r="AM75"/>
  <c r="AL75"/>
  <c r="AJ75"/>
  <c r="AH75"/>
  <c r="AG75"/>
  <c r="AF75"/>
  <c r="AE75"/>
  <c r="AC75"/>
  <c r="AB75"/>
  <c r="AA75"/>
  <c r="Z75"/>
  <c r="Y75"/>
  <c r="AN74"/>
  <c r="AM74"/>
  <c r="AL74"/>
  <c r="AJ74"/>
  <c r="AH74"/>
  <c r="AG74"/>
  <c r="AF74"/>
  <c r="AE74"/>
  <c r="AC74"/>
  <c r="AB74"/>
  <c r="AA74"/>
  <c r="Z74"/>
  <c r="Y74"/>
  <c r="AN73"/>
  <c r="AM73"/>
  <c r="AL73"/>
  <c r="AJ73"/>
  <c r="AH73"/>
  <c r="AG73"/>
  <c r="AF73"/>
  <c r="AE73"/>
  <c r="AC73"/>
  <c r="AB73"/>
  <c r="AA73"/>
  <c r="Z73"/>
  <c r="Y73"/>
  <c r="AN72"/>
  <c r="AM72"/>
  <c r="AL72"/>
  <c r="AJ72"/>
  <c r="AH72"/>
  <c r="AG72"/>
  <c r="AF72"/>
  <c r="AE72"/>
  <c r="AC72"/>
  <c r="AB72"/>
  <c r="AA72"/>
  <c r="Z72"/>
  <c r="Y72"/>
  <c r="AN71"/>
  <c r="AM71"/>
  <c r="AL71"/>
  <c r="AJ71"/>
  <c r="AH71"/>
  <c r="AG71"/>
  <c r="AF71"/>
  <c r="AE71"/>
  <c r="AC71"/>
  <c r="AB71"/>
  <c r="AA71"/>
  <c r="Z71"/>
  <c r="Y71"/>
  <c r="AN70"/>
  <c r="AM70"/>
  <c r="AL70"/>
  <c r="AJ70"/>
  <c r="AH70"/>
  <c r="AG70"/>
  <c r="AF70"/>
  <c r="AE70"/>
  <c r="AC70"/>
  <c r="AB70"/>
  <c r="AA70"/>
  <c r="Z70"/>
  <c r="Y70"/>
  <c r="AN79"/>
  <c r="AM79"/>
  <c r="AL79"/>
  <c r="AJ79"/>
  <c r="AH79"/>
  <c r="AG79"/>
  <c r="AF79"/>
  <c r="AE79"/>
  <c r="AC79"/>
  <c r="AB79"/>
  <c r="AA79"/>
  <c r="Z79"/>
  <c r="Y79"/>
  <c r="AN78"/>
  <c r="AM78"/>
  <c r="AL78"/>
  <c r="AJ78"/>
  <c r="AH78"/>
  <c r="AG78"/>
  <c r="AF78"/>
  <c r="AE78"/>
  <c r="AC78"/>
  <c r="AB78"/>
  <c r="AA78"/>
  <c r="Z78"/>
  <c r="Y78"/>
  <c r="AN77"/>
  <c r="AM77"/>
  <c r="AL77"/>
  <c r="AJ77"/>
  <c r="AH77"/>
  <c r="AG77"/>
  <c r="AF77"/>
  <c r="AE77"/>
  <c r="AC77"/>
  <c r="AB77"/>
  <c r="AA77"/>
  <c r="Z77"/>
  <c r="Y77"/>
  <c r="AN76"/>
  <c r="AM76"/>
  <c r="AL76"/>
  <c r="AJ76"/>
  <c r="AH76"/>
  <c r="AG76"/>
  <c r="AF76"/>
  <c r="AE76"/>
  <c r="AB76"/>
  <c r="AA76"/>
  <c r="Z76"/>
  <c r="Y76"/>
  <c r="AN69"/>
  <c r="AM69"/>
  <c r="AL69"/>
  <c r="AJ69"/>
  <c r="AH69"/>
  <c r="AG69"/>
  <c r="AF69"/>
  <c r="AE69"/>
  <c r="AC69"/>
  <c r="AB69"/>
  <c r="AA69"/>
  <c r="Z69"/>
  <c r="Y69"/>
  <c r="AN68"/>
  <c r="AM68"/>
  <c r="AL68"/>
  <c r="AJ68"/>
  <c r="AH68"/>
  <c r="AG68"/>
  <c r="AF68"/>
  <c r="AE68"/>
  <c r="AC68"/>
  <c r="AB68"/>
  <c r="AA68"/>
  <c r="Z68"/>
  <c r="Y68"/>
  <c r="AN66"/>
  <c r="AM66"/>
  <c r="AL66"/>
  <c r="AJ66"/>
  <c r="AH66"/>
  <c r="AG66"/>
  <c r="AF66"/>
  <c r="AE66"/>
  <c r="AC66"/>
  <c r="AB66"/>
  <c r="AA66"/>
  <c r="Z66"/>
  <c r="Y66"/>
  <c r="AN65"/>
  <c r="AM65"/>
  <c r="AL65"/>
  <c r="AJ65"/>
  <c r="AH65"/>
  <c r="AG65"/>
  <c r="AF65"/>
  <c r="AE65"/>
  <c r="AC65"/>
  <c r="AB65"/>
  <c r="AA65"/>
  <c r="Z65"/>
  <c r="Y65"/>
  <c r="AN64"/>
  <c r="AM64"/>
  <c r="AL64"/>
  <c r="AJ64"/>
  <c r="AH64"/>
  <c r="AG64"/>
  <c r="AF64"/>
  <c r="AE64"/>
  <c r="AC64"/>
  <c r="AB64"/>
  <c r="AA64"/>
  <c r="Z64"/>
  <c r="Y64"/>
  <c r="AN62"/>
  <c r="AM62"/>
  <c r="AL62"/>
  <c r="AJ62"/>
  <c r="AH62"/>
  <c r="AG62"/>
  <c r="AF62"/>
  <c r="AE62"/>
  <c r="AC62"/>
  <c r="AB62"/>
  <c r="AA62"/>
  <c r="Z62"/>
  <c r="Y62"/>
  <c r="AN61"/>
  <c r="AM61"/>
  <c r="AL61"/>
  <c r="AJ61"/>
  <c r="AH61"/>
  <c r="AG61"/>
  <c r="AF61"/>
  <c r="AE61"/>
  <c r="AC61"/>
  <c r="AB61"/>
  <c r="AA61"/>
  <c r="Z61"/>
  <c r="Y61"/>
  <c r="AN58"/>
  <c r="AM58"/>
  <c r="AL58"/>
  <c r="AJ58"/>
  <c r="AH58"/>
  <c r="AG58"/>
  <c r="AF58"/>
  <c r="AE58"/>
  <c r="AC58"/>
  <c r="AB58"/>
  <c r="AA58"/>
  <c r="Z58"/>
  <c r="Y58"/>
  <c r="I54"/>
  <c r="I57"/>
  <c r="I135"/>
  <c r="AA135"/>
  <c r="I67"/>
  <c r="AA67"/>
  <c r="I32"/>
  <c r="I42"/>
  <c r="I24"/>
  <c r="I125"/>
  <c r="AA125" s="1"/>
  <c r="I21"/>
  <c r="I20"/>
  <c r="U9"/>
  <c r="P9"/>
  <c r="U37"/>
  <c r="A3" i="3"/>
  <c r="V22" i="1"/>
  <c r="P42"/>
  <c r="P41"/>
  <c r="X120"/>
  <c r="X119"/>
  <c r="X66"/>
  <c r="X65"/>
  <c r="X64"/>
  <c r="X62"/>
  <c r="V41"/>
  <c r="O41"/>
  <c r="N41"/>
  <c r="F41"/>
  <c r="G41"/>
  <c r="U41"/>
  <c r="K41"/>
  <c r="J41"/>
  <c r="R23"/>
  <c r="V21"/>
  <c r="O21"/>
  <c r="N21"/>
  <c r="T21"/>
  <c r="M21"/>
  <c r="P21"/>
  <c r="H21"/>
  <c r="F21"/>
  <c r="G21"/>
  <c r="U21"/>
  <c r="K21"/>
  <c r="J21"/>
  <c r="R21"/>
  <c r="V20"/>
  <c r="O20"/>
  <c r="N20"/>
  <c r="T20"/>
  <c r="M20"/>
  <c r="P20"/>
  <c r="H20"/>
  <c r="F20"/>
  <c r="G20"/>
  <c r="U20"/>
  <c r="K20"/>
  <c r="J20"/>
  <c r="R20"/>
  <c r="R125"/>
  <c r="AJ125" s="1"/>
  <c r="R32"/>
  <c r="R42" s="1"/>
  <c r="H9"/>
  <c r="V173"/>
  <c r="AN173" s="1"/>
  <c r="V24"/>
  <c r="V125" s="1"/>
  <c r="AN125" s="1"/>
  <c r="V135"/>
  <c r="AN135"/>
  <c r="V67"/>
  <c r="AN67"/>
  <c r="V32"/>
  <c r="V42"/>
  <c r="V44" s="1"/>
  <c r="X81"/>
  <c r="T9"/>
  <c r="M54"/>
  <c r="M57"/>
  <c r="M80" s="1"/>
  <c r="AE80" s="1"/>
  <c r="F54"/>
  <c r="G54"/>
  <c r="G57" s="1"/>
  <c r="G80" s="1"/>
  <c r="Y80" s="1"/>
  <c r="U54"/>
  <c r="J54"/>
  <c r="J57" s="1"/>
  <c r="J80" s="1"/>
  <c r="AB80" s="1"/>
  <c r="F9"/>
  <c r="O125"/>
  <c r="AG125"/>
  <c r="G125"/>
  <c r="Y125" s="1"/>
  <c r="J125"/>
  <c r="AB125" s="1"/>
  <c r="F26"/>
  <c r="F125" s="1"/>
  <c r="X125" s="1"/>
  <c r="O135"/>
  <c r="AG135" s="1"/>
  <c r="N135"/>
  <c r="AF135"/>
  <c r="T135"/>
  <c r="AL135" s="1"/>
  <c r="M135"/>
  <c r="AE135"/>
  <c r="P135"/>
  <c r="AH135" s="1"/>
  <c r="H135"/>
  <c r="Z135"/>
  <c r="F135"/>
  <c r="X135" s="1"/>
  <c r="G135"/>
  <c r="Y135"/>
  <c r="U135"/>
  <c r="AM135" s="1"/>
  <c r="K135"/>
  <c r="AC135"/>
  <c r="J135"/>
  <c r="AB135" s="1"/>
  <c r="O67"/>
  <c r="AG67"/>
  <c r="N67"/>
  <c r="AF67" s="1"/>
  <c r="T67"/>
  <c r="AL67"/>
  <c r="M67"/>
  <c r="AE67" s="1"/>
  <c r="P67"/>
  <c r="AH67"/>
  <c r="H67"/>
  <c r="Z67" s="1"/>
  <c r="F67"/>
  <c r="X67"/>
  <c r="G67"/>
  <c r="Y67" s="1"/>
  <c r="U67"/>
  <c r="AM67"/>
  <c r="K67"/>
  <c r="AC67" s="1"/>
  <c r="J67"/>
  <c r="AB67"/>
  <c r="M24"/>
  <c r="M125" s="1"/>
  <c r="AE125" s="1"/>
  <c r="N24"/>
  <c r="N125" s="1"/>
  <c r="AF125" s="1"/>
  <c r="T24"/>
  <c r="T125"/>
  <c r="AL125" s="1"/>
  <c r="H24"/>
  <c r="H125" s="1"/>
  <c r="Z125" s="1"/>
  <c r="U24"/>
  <c r="U125" s="1"/>
  <c r="AM125" s="1"/>
  <c r="K24"/>
  <c r="K125" s="1"/>
  <c r="AC125" s="1"/>
  <c r="P24"/>
  <c r="P125"/>
  <c r="AH125" s="1"/>
  <c r="X78"/>
  <c r="X274"/>
  <c r="X273"/>
  <c r="X272"/>
  <c r="X266"/>
  <c r="X265"/>
  <c r="X264"/>
  <c r="X263"/>
  <c r="X262"/>
  <c r="X102"/>
  <c r="X101"/>
  <c r="X100"/>
  <c r="X97"/>
  <c r="X58"/>
  <c r="X61"/>
  <c r="X68"/>
  <c r="X69"/>
  <c r="X76"/>
  <c r="X77"/>
  <c r="X79"/>
  <c r="X91"/>
  <c r="X92"/>
  <c r="X93"/>
  <c r="X94"/>
  <c r="X70"/>
  <c r="X71"/>
  <c r="X72"/>
  <c r="X73"/>
  <c r="X74"/>
  <c r="X75"/>
  <c r="X136"/>
  <c r="X137"/>
  <c r="X121"/>
  <c r="X122"/>
  <c r="X123"/>
  <c r="X124"/>
  <c r="X106"/>
  <c r="X107"/>
  <c r="X108"/>
  <c r="X109"/>
  <c r="X110"/>
  <c r="X111"/>
  <c r="X112"/>
  <c r="X113"/>
  <c r="X114"/>
  <c r="X115"/>
  <c r="X116"/>
  <c r="X117"/>
  <c r="X95"/>
  <c r="X96"/>
  <c r="X98"/>
  <c r="X99"/>
  <c r="X126"/>
  <c r="X127"/>
  <c r="X128"/>
  <c r="X129"/>
  <c r="X130"/>
  <c r="X131"/>
  <c r="X132"/>
  <c r="X133"/>
  <c r="X134"/>
  <c r="X138"/>
  <c r="X139"/>
  <c r="X140"/>
  <c r="X141"/>
  <c r="X142"/>
  <c r="X143"/>
  <c r="X144"/>
  <c r="X145"/>
  <c r="X150"/>
  <c r="X151"/>
  <c r="X152"/>
  <c r="X153"/>
  <c r="X154"/>
  <c r="X155"/>
  <c r="X156"/>
  <c r="X157"/>
  <c r="X158"/>
  <c r="X159"/>
  <c r="X160"/>
  <c r="X161"/>
  <c r="X162"/>
  <c r="X163"/>
  <c r="X164"/>
  <c r="X165"/>
  <c r="X166"/>
  <c r="X167"/>
  <c r="X168"/>
  <c r="X169"/>
  <c r="X170"/>
  <c r="X171"/>
  <c r="X172"/>
  <c r="X184"/>
  <c r="X185"/>
  <c r="X186"/>
  <c r="X187"/>
  <c r="X188"/>
  <c r="X173"/>
  <c r="X174"/>
  <c r="X176"/>
  <c r="X177"/>
  <c r="X189"/>
  <c r="X190"/>
  <c r="X191"/>
  <c r="X192"/>
  <c r="X193"/>
  <c r="X194"/>
  <c r="X195"/>
  <c r="X196"/>
  <c r="X197"/>
  <c r="X198"/>
  <c r="X199"/>
  <c r="X200"/>
  <c r="X201"/>
  <c r="X202"/>
  <c r="X203"/>
  <c r="X204"/>
  <c r="X205"/>
  <c r="X210"/>
  <c r="X211"/>
  <c r="X212"/>
  <c r="X213"/>
  <c r="X214"/>
  <c r="X215"/>
  <c r="X216"/>
  <c r="X217"/>
  <c r="X218"/>
  <c r="X219"/>
  <c r="X220"/>
  <c r="X221"/>
  <c r="X222"/>
  <c r="X223"/>
  <c r="X224"/>
  <c r="X225"/>
  <c r="X226"/>
  <c r="X227"/>
  <c r="X228"/>
  <c r="X229"/>
  <c r="X230"/>
  <c r="X231"/>
  <c r="X232"/>
  <c r="X233"/>
  <c r="X234"/>
  <c r="X235"/>
  <c r="X275"/>
  <c r="X276"/>
  <c r="X277"/>
  <c r="X278"/>
  <c r="X206"/>
  <c r="X207"/>
  <c r="X208"/>
  <c r="X209"/>
  <c r="X236"/>
  <c r="X237"/>
  <c r="X238"/>
  <c r="X239"/>
  <c r="X240"/>
  <c r="X241"/>
  <c r="X242"/>
  <c r="X243"/>
  <c r="X244"/>
  <c r="X245"/>
  <c r="X246"/>
  <c r="X247"/>
  <c r="X248"/>
  <c r="X249"/>
  <c r="X250"/>
  <c r="X251"/>
  <c r="X252"/>
  <c r="X253"/>
  <c r="X254"/>
  <c r="X255"/>
  <c r="X256"/>
  <c r="X257"/>
  <c r="X258"/>
  <c r="X259"/>
  <c r="X260"/>
  <c r="X261"/>
  <c r="X267"/>
  <c r="X268"/>
  <c r="X269"/>
  <c r="X270"/>
  <c r="X271"/>
  <c r="X279"/>
  <c r="X280"/>
  <c r="X281"/>
  <c r="O32"/>
  <c r="O42" s="1"/>
  <c r="N32"/>
  <c r="N48" s="1"/>
  <c r="N51" s="1"/>
  <c r="T32"/>
  <c r="T39"/>
  <c r="T40" s="1"/>
  <c r="M32"/>
  <c r="M39"/>
  <c r="M40"/>
  <c r="M118" s="1"/>
  <c r="P32"/>
  <c r="P48" s="1"/>
  <c r="P51"/>
  <c r="H32"/>
  <c r="H39"/>
  <c r="H40" s="1"/>
  <c r="H118" s="1"/>
  <c r="Z118" s="1"/>
  <c r="F32"/>
  <c r="F39"/>
  <c r="F40" s="1"/>
  <c r="G32"/>
  <c r="G48"/>
  <c r="G51"/>
  <c r="U32"/>
  <c r="K32"/>
  <c r="J32"/>
  <c r="J48"/>
  <c r="J51" s="1"/>
  <c r="K76"/>
  <c r="AC76" s="1"/>
  <c r="I41"/>
  <c r="Q42"/>
  <c r="Q44" s="1"/>
  <c r="Q39"/>
  <c r="Q40" s="1"/>
  <c r="R55"/>
  <c r="I39"/>
  <c r="I40"/>
  <c r="I118" s="1"/>
  <c r="AA118" s="1"/>
  <c r="T55"/>
  <c r="T57"/>
  <c r="T80" s="1"/>
  <c r="AL80" s="1"/>
  <c r="I48"/>
  <c r="I50"/>
  <c r="H48"/>
  <c r="H51"/>
  <c r="V48"/>
  <c r="V51" s="1"/>
  <c r="J42"/>
  <c r="G42"/>
  <c r="U39"/>
  <c r="U40" s="1"/>
  <c r="S41"/>
  <c r="T42"/>
  <c r="S67"/>
  <c r="AK67" s="1"/>
  <c r="V39"/>
  <c r="V40"/>
  <c r="V63"/>
  <c r="AN63" s="1"/>
  <c r="J22"/>
  <c r="T22"/>
  <c r="F22"/>
  <c r="U22"/>
  <c r="P22"/>
  <c r="O22"/>
  <c r="Q22"/>
  <c r="L22"/>
  <c r="K22"/>
  <c r="H22"/>
  <c r="N22"/>
  <c r="I22"/>
  <c r="S22"/>
  <c r="R22"/>
  <c r="G22"/>
  <c r="M22"/>
  <c r="V11"/>
  <c r="V18" s="1"/>
  <c r="T48"/>
  <c r="T51" s="1"/>
  <c r="S55"/>
  <c r="P39"/>
  <c r="P40"/>
  <c r="P11" s="1"/>
  <c r="P18" s="1"/>
  <c r="P55"/>
  <c r="P57" s="1"/>
  <c r="P80" s="1"/>
  <c r="AH80" s="1"/>
  <c r="R41"/>
  <c r="F57"/>
  <c r="F80" s="1"/>
  <c r="X80" s="1"/>
  <c r="Q118"/>
  <c r="AI118" s="1"/>
  <c r="Q63"/>
  <c r="AI63"/>
  <c r="V118"/>
  <c r="AN118" s="1"/>
  <c r="M48"/>
  <c r="M51" s="1"/>
  <c r="G39"/>
  <c r="G40" s="1"/>
  <c r="Q54"/>
  <c r="S57"/>
  <c r="S80" s="1"/>
  <c r="AK80" s="1"/>
  <c r="P118"/>
  <c r="AH118" s="1"/>
  <c r="I11"/>
  <c r="I15" s="1"/>
  <c r="AE118"/>
  <c r="S39"/>
  <c r="S40"/>
  <c r="S118" s="1"/>
  <c r="S48"/>
  <c r="S51" s="1"/>
  <c r="Q11"/>
  <c r="J39"/>
  <c r="J40"/>
  <c r="J11" s="1"/>
  <c r="J15" s="1"/>
  <c r="J19" s="1"/>
  <c r="J59" s="1"/>
  <c r="L41"/>
  <c r="J118"/>
  <c r="AB118" s="1"/>
  <c r="AK118"/>
  <c r="J18"/>
  <c r="O80"/>
  <c r="AG80" s="1"/>
  <c r="Q53" l="1"/>
  <c r="Q52"/>
  <c r="Q60" s="1"/>
  <c r="AI60" s="1"/>
  <c r="T11"/>
  <c r="T63"/>
  <c r="AL63" s="1"/>
  <c r="T118"/>
  <c r="AL118" s="1"/>
  <c r="U63"/>
  <c r="AM63" s="1"/>
  <c r="U11"/>
  <c r="U118"/>
  <c r="AM118" s="1"/>
  <c r="F63"/>
  <c r="X63" s="1"/>
  <c r="F118"/>
  <c r="X118" s="1"/>
  <c r="F11"/>
  <c r="V53"/>
  <c r="V52"/>
  <c r="V60" s="1"/>
  <c r="AN60" s="1"/>
  <c r="U18"/>
  <c r="G11"/>
  <c r="G63"/>
  <c r="Y63" s="1"/>
  <c r="G44"/>
  <c r="U42"/>
  <c r="U44" s="1"/>
  <c r="U48"/>
  <c r="U51" s="1"/>
  <c r="T18"/>
  <c r="J63"/>
  <c r="AB63" s="1"/>
  <c r="U15"/>
  <c r="U19" s="1"/>
  <c r="U59" s="1"/>
  <c r="P44"/>
  <c r="H11"/>
  <c r="H18" s="1"/>
  <c r="V15"/>
  <c r="V19" s="1"/>
  <c r="V59" s="1"/>
  <c r="AN59" s="1"/>
  <c r="V2" s="1"/>
  <c r="I51"/>
  <c r="H44"/>
  <c r="T44"/>
  <c r="N80"/>
  <c r="AF80" s="1"/>
  <c r="R57"/>
  <c r="R80" s="1"/>
  <c r="AJ80" s="1"/>
  <c r="K39"/>
  <c r="K40" s="1"/>
  <c r="K42"/>
  <c r="L42"/>
  <c r="L39"/>
  <c r="L40" s="1"/>
  <c r="L48"/>
  <c r="L51" s="1"/>
  <c r="F48"/>
  <c r="F51" s="1"/>
  <c r="F42"/>
  <c r="F44" s="1"/>
  <c r="I18"/>
  <c r="I19" s="1"/>
  <c r="I59" s="1"/>
  <c r="AA59" s="1"/>
  <c r="S11"/>
  <c r="M44"/>
  <c r="P63"/>
  <c r="AH63" s="1"/>
  <c r="H63"/>
  <c r="Z63" s="1"/>
  <c r="G118"/>
  <c r="Y118" s="1"/>
  <c r="N39"/>
  <c r="N40" s="1"/>
  <c r="K48"/>
  <c r="K51" s="1"/>
  <c r="P15"/>
  <c r="P19" s="1"/>
  <c r="P59" s="1"/>
  <c r="AH59" s="1"/>
  <c r="I44"/>
  <c r="Q18"/>
  <c r="O48"/>
  <c r="O51" s="1"/>
  <c r="O39"/>
  <c r="O40" s="1"/>
  <c r="N42"/>
  <c r="N44" s="1"/>
  <c r="R48"/>
  <c r="R51" s="1"/>
  <c r="R39"/>
  <c r="R40" s="1"/>
  <c r="Q80"/>
  <c r="AI80" s="1"/>
  <c r="L80"/>
  <c r="AD80" s="1"/>
  <c r="I80"/>
  <c r="AA80" s="1"/>
  <c r="S63"/>
  <c r="AK63" s="1"/>
  <c r="J44"/>
  <c r="S44"/>
  <c r="M11"/>
  <c r="M18" s="1"/>
  <c r="M63"/>
  <c r="AE63" s="1"/>
  <c r="I63"/>
  <c r="AA63" s="1"/>
  <c r="T15"/>
  <c r="T19" s="1"/>
  <c r="T59" s="1"/>
  <c r="AL59" s="1"/>
  <c r="H80"/>
  <c r="Z80" s="1"/>
  <c r="Q15"/>
  <c r="Q19" s="1"/>
  <c r="Q59" s="1"/>
  <c r="AI59" s="1"/>
  <c r="Q2" s="1"/>
  <c r="AM59"/>
  <c r="AB59"/>
  <c r="F52" l="1"/>
  <c r="F60" s="1"/>
  <c r="X60" s="1"/>
  <c r="F53"/>
  <c r="U52"/>
  <c r="U60" s="1"/>
  <c r="AM60" s="1"/>
  <c r="U53"/>
  <c r="I2"/>
  <c r="N53"/>
  <c r="N52"/>
  <c r="N60" s="1"/>
  <c r="AF60" s="1"/>
  <c r="S52"/>
  <c r="S60" s="1"/>
  <c r="AK60" s="1"/>
  <c r="S53"/>
  <c r="F15"/>
  <c r="F19" s="1"/>
  <c r="F59" s="1"/>
  <c r="X59" s="1"/>
  <c r="F18"/>
  <c r="T2"/>
  <c r="M15"/>
  <c r="M19" s="1"/>
  <c r="M59" s="1"/>
  <c r="AE59" s="1"/>
  <c r="H15"/>
  <c r="H19" s="1"/>
  <c r="H59" s="1"/>
  <c r="Z59" s="1"/>
  <c r="R11"/>
  <c r="R118"/>
  <c r="AJ118" s="1"/>
  <c r="R63"/>
  <c r="AJ63" s="1"/>
  <c r="R44"/>
  <c r="L44"/>
  <c r="L63"/>
  <c r="AD63" s="1"/>
  <c r="L11"/>
  <c r="L118"/>
  <c r="AD118" s="1"/>
  <c r="G18"/>
  <c r="G15"/>
  <c r="G19" s="1"/>
  <c r="G59" s="1"/>
  <c r="Y59" s="1"/>
  <c r="G2" s="1"/>
  <c r="I52"/>
  <c r="I60" s="1"/>
  <c r="AA60" s="1"/>
  <c r="I53"/>
  <c r="S18"/>
  <c r="S15"/>
  <c r="S19" s="1"/>
  <c r="S59" s="1"/>
  <c r="AK59" s="1"/>
  <c r="S2" s="1"/>
  <c r="K118"/>
  <c r="AC118" s="1"/>
  <c r="K11"/>
  <c r="K44"/>
  <c r="K63"/>
  <c r="AC63" s="1"/>
  <c r="H53"/>
  <c r="H52"/>
  <c r="H60" s="1"/>
  <c r="Z60" s="1"/>
  <c r="P53"/>
  <c r="P52"/>
  <c r="P60" s="1"/>
  <c r="AH60" s="1"/>
  <c r="P2" s="1"/>
  <c r="U2"/>
  <c r="O63"/>
  <c r="AG63" s="1"/>
  <c r="O11"/>
  <c r="O44"/>
  <c r="O118"/>
  <c r="AG118" s="1"/>
  <c r="J52"/>
  <c r="J60" s="1"/>
  <c r="AB60" s="1"/>
  <c r="J2" s="1"/>
  <c r="J53"/>
  <c r="N118"/>
  <c r="AF118" s="1"/>
  <c r="N11"/>
  <c r="N63"/>
  <c r="AF63" s="1"/>
  <c r="M52"/>
  <c r="M60" s="1"/>
  <c r="AE60" s="1"/>
  <c r="M53"/>
  <c r="T52"/>
  <c r="T60" s="1"/>
  <c r="AL60" s="1"/>
  <c r="T53"/>
  <c r="G52"/>
  <c r="G60" s="1"/>
  <c r="Y60" s="1"/>
  <c r="G53"/>
  <c r="N18" l="1"/>
  <c r="N15"/>
  <c r="L15"/>
  <c r="L19" s="1"/>
  <c r="L59" s="1"/>
  <c r="AD59" s="1"/>
  <c r="L18"/>
  <c r="M2"/>
  <c r="O52"/>
  <c r="O60" s="1"/>
  <c r="AG60" s="1"/>
  <c r="O53"/>
  <c r="K15"/>
  <c r="K18"/>
  <c r="R52"/>
  <c r="R60" s="1"/>
  <c r="AJ60" s="1"/>
  <c r="R53"/>
  <c r="H2"/>
  <c r="F2"/>
  <c r="O18"/>
  <c r="O15"/>
  <c r="O19" s="1"/>
  <c r="O59" s="1"/>
  <c r="AG59" s="1"/>
  <c r="O2" s="1"/>
  <c r="K53"/>
  <c r="K52"/>
  <c r="K60" s="1"/>
  <c r="AC60" s="1"/>
  <c r="L53"/>
  <c r="L52"/>
  <c r="L60" s="1"/>
  <c r="AD60" s="1"/>
  <c r="R18"/>
  <c r="R15"/>
  <c r="R19" s="1"/>
  <c r="R59" s="1"/>
  <c r="AJ59" s="1"/>
  <c r="R2" s="1"/>
  <c r="N19" l="1"/>
  <c r="N59" s="1"/>
  <c r="AF59" s="1"/>
  <c r="N2" s="1"/>
  <c r="L2"/>
  <c r="K19"/>
  <c r="K59" s="1"/>
  <c r="AC59" s="1"/>
  <c r="K2" s="1"/>
</calcChain>
</file>

<file path=xl/comments1.xml><?xml version="1.0" encoding="utf-8"?>
<comments xmlns="http://schemas.openxmlformats.org/spreadsheetml/2006/main">
  <authors>
    <author>Jerome Daoust</author>
    <author>MSC</author>
    <author>daoust</author>
  </authors>
  <commentList>
    <comment ref="G1" authorId="0">
      <text>
        <r>
          <rPr>
            <sz val="8"/>
            <color indexed="81"/>
            <rFont val="Tahoma"/>
            <family val="2"/>
          </rPr>
          <t>Similar in every point to the older Elegance model, except for the frame top bar (Elegance is a step-through) whis is better for my bike carrier.</t>
        </r>
      </text>
    </comment>
    <comment ref="U1" authorId="0">
      <text>
        <r>
          <rPr>
            <sz val="9"/>
            <color indexed="81"/>
            <rFont val="Tahoma"/>
            <family val="2"/>
          </rPr>
          <t xml:space="preserve">Not quite the same: </t>
        </r>
        <r>
          <rPr>
            <b/>
            <sz val="9"/>
            <color indexed="81"/>
            <rFont val="Tahoma"/>
            <family val="2"/>
          </rPr>
          <t>Zclipse Sport</t>
        </r>
        <r>
          <rPr>
            <sz val="9"/>
            <color indexed="81"/>
            <rFont val="Tahoma"/>
            <family val="2"/>
          </rPr>
          <t xml:space="preserve"> sold in Newport Beach.</t>
        </r>
      </text>
    </comment>
    <comment ref="G3" authorId="0">
      <text>
        <r>
          <rPr>
            <u/>
            <sz val="9"/>
            <color indexed="81"/>
            <rFont val="Tahoma"/>
            <family val="2"/>
          </rPr>
          <t>Jeff @ EcoBike USA, 2009/12/17</t>
        </r>
        <r>
          <rPr>
            <sz val="9"/>
            <color indexed="81"/>
            <rFont val="Tahoma"/>
            <family val="2"/>
          </rPr>
          <t>:
We hope to offer a 36 V 14 Ah battery in May 2010. Battery is in testing at the moment. 2 previous suppliers failed to pass our testing.</t>
        </r>
      </text>
    </comment>
    <comment ref="N3" authorId="0">
      <text>
        <r>
          <rPr>
            <sz val="9"/>
            <color indexed="81"/>
            <rFont val="Tahoma"/>
            <family val="2"/>
          </rPr>
          <t>1) On 2009/3/7 the pre-production bike I tested had the Currie Tech EVO drive which will be available in the Fall of 2009 (the hollow axle has a QR). Before that, it comes with Shimano's version (discontinued production) of the EVO drive and that axle does not have a QR.
2) On 2009/3/7 the pre-production bike I tested had an analog controller which can create a "kickback" of the pedals, but this is being replaced by a digital controller that is currently holding up the availability of this model. The digital controller will offer more programming flexibility. All customers will get this new digital controller.
3) Larry Pizzi (President of Currie Tech), 2009/3/7: This bike is 1st designed for transportation, 2nd for recreation.</t>
        </r>
      </text>
    </comment>
    <comment ref="Q3" authorId="0">
      <text>
        <r>
          <rPr>
            <sz val="9"/>
            <color indexed="81"/>
            <rFont val="Tahoma"/>
            <family val="2"/>
          </rPr>
          <t>Randall Schleier, 2009/10/24: We have an option of a 300 W motor. To keep cost low we haven't offered it yet. We will probably offer these next summer.</t>
        </r>
      </text>
    </comment>
    <comment ref="Q5" authorId="0">
      <text>
        <r>
          <rPr>
            <sz val="9"/>
            <color indexed="81"/>
            <rFont val="Tahoma"/>
            <family val="2"/>
          </rPr>
          <t>Rebranded Catic:
http://www.caticgz.com/details.php?fdProduct_id=3270</t>
        </r>
      </text>
    </comment>
    <comment ref="F9" authorId="1">
      <text>
        <r>
          <rPr>
            <sz val="8"/>
            <color indexed="81"/>
            <rFont val="Tahoma"/>
            <family val="2"/>
          </rPr>
          <t>Bike + BionX ($1775 in store@ Electric Cyclery) + install</t>
        </r>
      </text>
    </comment>
    <comment ref="G9" authorId="0">
      <text>
        <r>
          <rPr>
            <sz val="9"/>
            <color indexed="81"/>
            <rFont val="Tahoma"/>
            <family val="2"/>
          </rPr>
          <t xml:space="preserve">Adventure is $1690 MSRP, on EcoBike website.
Electric Cyclery sells the EB360 (same as the Elegance) for $1580. $30 over MSRP.
</t>
        </r>
      </text>
    </comment>
    <comment ref="H9" authorId="1">
      <text>
        <r>
          <rPr>
            <sz val="8"/>
            <color indexed="81"/>
            <rFont val="Tahoma"/>
            <family val="2"/>
          </rPr>
          <t>Special price as of June 2009.</t>
        </r>
      </text>
    </comment>
    <comment ref="I9" authorId="1">
      <text>
        <r>
          <rPr>
            <sz val="8"/>
            <color indexed="81"/>
            <rFont val="Tahoma"/>
            <family val="2"/>
          </rPr>
          <t>Guessing:
4000$ for the FS bike with 1000W motor and UBC (Universal Battery Connector).
+  battery.</t>
        </r>
      </text>
    </comment>
    <comment ref="J9" authorId="0">
      <text>
        <r>
          <rPr>
            <sz val="9"/>
            <color indexed="81"/>
            <rFont val="Tahoma"/>
            <family val="2"/>
          </rPr>
          <t>Price from:
http://www.electricbikesla.com/ezee-quando.html</t>
        </r>
      </text>
    </comment>
    <comment ref="K9" authorId="0">
      <text>
        <r>
          <rPr>
            <sz val="9"/>
            <color indexed="81"/>
            <rFont val="Tahoma"/>
            <family val="2"/>
          </rPr>
          <t>Price from:
http://www.electricbikesla.com/ezee-forza.html</t>
        </r>
      </text>
    </comment>
    <comment ref="L9" authorId="0">
      <text>
        <r>
          <rPr>
            <sz val="9"/>
            <color indexed="81"/>
            <rFont val="Tahoma"/>
            <family val="2"/>
          </rPr>
          <t xml:space="preserve">Yao Yuan, 2009/10/29:
Prices will be around </t>
        </r>
        <r>
          <rPr>
            <b/>
            <sz val="9"/>
            <color indexed="81"/>
            <rFont val="Tahoma"/>
            <family val="2"/>
          </rPr>
          <t>2999</t>
        </r>
        <r>
          <rPr>
            <sz val="9"/>
            <color indexed="81"/>
            <rFont val="Tahoma"/>
            <family val="2"/>
          </rPr>
          <t xml:space="preserve"> (</t>
        </r>
        <r>
          <rPr>
            <b/>
            <sz val="9"/>
            <color indexed="81"/>
            <rFont val="Tahoma"/>
            <family val="2"/>
          </rPr>
          <t>with shipping</t>
        </r>
        <r>
          <rPr>
            <sz val="9"/>
            <color indexed="81"/>
            <rFont val="Tahoma"/>
            <family val="2"/>
          </rPr>
          <t xml:space="preserve">), designer packaging and a gift card together with a </t>
        </r>
        <r>
          <rPr>
            <b/>
            <sz val="9"/>
            <color indexed="81"/>
            <rFont val="Tahoma"/>
            <family val="2"/>
          </rPr>
          <t>2 year warranty</t>
        </r>
        <r>
          <rPr>
            <sz val="9"/>
            <color indexed="81"/>
            <rFont val="Tahoma"/>
            <family val="2"/>
          </rPr>
          <t xml:space="preserve"> card.</t>
        </r>
      </text>
    </comment>
    <comment ref="M9" authorId="0">
      <text>
        <r>
          <rPr>
            <sz val="9"/>
            <color indexed="81"/>
            <rFont val="Tahoma"/>
            <family val="2"/>
          </rPr>
          <t xml:space="preserve">2008/11/9:
Custom Crystalyte Kit for 40A with upgraded wiring and connectors w/600W motor: $1280
51.2v 20AH LiFePo4 battery w/6 mo. warranty:  $1700
Cadillac 24 speed, dual suspension am 2.4:  $1600
Quick Release battery pack with straight rear rack:  $80
Cycle Analyst: $145
Total MSRP is $4805
</t>
        </r>
      </text>
    </comment>
    <comment ref="O9" authorId="0">
      <text>
        <r>
          <rPr>
            <sz val="8"/>
            <color indexed="81"/>
            <rFont val="Tahoma"/>
            <family val="2"/>
          </rPr>
          <t xml:space="preserve">3600$ for minimalist version.
3800$ with optional kickstand and fenders.
H&amp;S Bikes
www.hsbikes.com
509 N Victory Blvd
Burbank, CA 91502
Phone: (818) 848.8551
</t>
        </r>
      </text>
    </comment>
    <comment ref="P9" authorId="1">
      <text>
        <r>
          <rPr>
            <sz val="8"/>
            <color indexed="81"/>
            <rFont val="Tahoma"/>
            <family val="2"/>
          </rPr>
          <t>Base: 9995$
Heavy Duty Package: +995$</t>
        </r>
      </text>
    </comment>
    <comment ref="Q9" authorId="0">
      <text>
        <r>
          <rPr>
            <sz val="9"/>
            <color indexed="81"/>
            <rFont val="Tahoma"/>
            <family val="2"/>
          </rPr>
          <t>Price is from R Martin:
http://www.electricbikedistributor.com/R10_electric_bicycle.html
Local reseller can match online price of US distributor:
http://freschelectricbikes.com</t>
        </r>
      </text>
    </comment>
    <comment ref="R9" authorId="0">
      <text>
        <r>
          <rPr>
            <sz val="10"/>
            <color indexed="81"/>
            <rFont val="Tahoma"/>
            <family val="2"/>
          </rPr>
          <t xml:space="preserve">John @ Stealth, 2009/10/7: The price will be </t>
        </r>
        <r>
          <rPr>
            <b/>
            <sz val="10"/>
            <color indexed="81"/>
            <rFont val="Tahoma"/>
            <family val="2"/>
          </rPr>
          <t>5490 $AUD.</t>
        </r>
        <r>
          <rPr>
            <sz val="10"/>
            <color indexed="81"/>
            <rFont val="Tahoma"/>
            <family val="2"/>
          </rPr>
          <t xml:space="preserve">
According to http://www.xe.com, on 2009/10/24 the rate is 1 $AUD = 0.928799 $US.
==&gt; </t>
        </r>
        <r>
          <rPr>
            <b/>
            <sz val="10"/>
            <color indexed="81"/>
            <rFont val="Tahoma"/>
            <family val="2"/>
          </rPr>
          <t>5099 $US</t>
        </r>
      </text>
    </comment>
    <comment ref="S9" authorId="0">
      <text>
        <r>
          <rPr>
            <sz val="10"/>
            <color indexed="81"/>
            <rFont val="Tahoma"/>
            <family val="2"/>
          </rPr>
          <t xml:space="preserve">John @ Stealth, 2009/10/24: The price for the 1000Wh version will be </t>
        </r>
        <r>
          <rPr>
            <b/>
            <sz val="10"/>
            <color indexed="81"/>
            <rFont val="Tahoma"/>
            <family val="2"/>
          </rPr>
          <t>5790 $AUD</t>
        </r>
        <r>
          <rPr>
            <sz val="10"/>
            <color indexed="81"/>
            <rFont val="Tahoma"/>
            <family val="2"/>
          </rPr>
          <t xml:space="preserve"> and 5990 $AUD for the 1500Wh version.
According to http://www.xe.com, on 2009/10/24 the rate is 1 $AUD = 0.928799 $US.
==&gt; </t>
        </r>
        <r>
          <rPr>
            <b/>
            <sz val="10"/>
            <color indexed="81"/>
            <rFont val="Tahoma"/>
            <family val="2"/>
          </rPr>
          <t>5378 $US</t>
        </r>
      </text>
    </comment>
    <comment ref="T9" authorId="1">
      <text>
        <r>
          <rPr>
            <sz val="8"/>
            <color indexed="81"/>
            <rFont val="Tahoma"/>
            <family val="2"/>
          </rPr>
          <t>2250 $ at OrangeCycle.com, and debatable (ask for John).</t>
        </r>
      </text>
    </comment>
    <comment ref="U9" authorId="0">
      <text>
        <r>
          <rPr>
            <sz val="9"/>
            <color indexed="81"/>
            <rFont val="Tahoma"/>
            <family val="2"/>
          </rPr>
          <t>1,309.00 £ for model with 8 Ah battery 
http://www.wisper.kellsoft.net/Shop.php</t>
        </r>
      </text>
    </comment>
    <comment ref="V9" authorId="0">
      <text>
        <r>
          <rPr>
            <sz val="8"/>
            <color indexed="81"/>
            <rFont val="Tahoma"/>
            <family val="2"/>
          </rPr>
          <t xml:space="preserve">Local dealer for me…
Beach City Mopeds
3295 Laguna Canyon Road
Unit A
Laguna Beach, CA 92651
1-877-60-MOPED
</t>
        </r>
      </text>
    </comment>
    <comment ref="H10" authorId="1">
      <text>
        <r>
          <rPr>
            <sz val="8"/>
            <color indexed="81"/>
            <rFont val="Tahoma"/>
            <family val="2"/>
          </rPr>
          <t>I tried a 750W model, and was left wanting more power, so I woulld pick the 1000W model.</t>
        </r>
      </text>
    </comment>
    <comment ref="I10" authorId="1">
      <text>
        <r>
          <rPr>
            <sz val="8"/>
            <color indexed="81"/>
            <rFont val="Tahoma"/>
            <family val="2"/>
          </rPr>
          <t>FS: Full Suspension.
UBC: Universal Battery Connector.
In California, you will need to register your 1000W bike with DMV (only $18) because it goes above 20 mph on motor alone.</t>
        </r>
      </text>
    </comment>
    <comment ref="N10" authorId="0">
      <text>
        <r>
          <rPr>
            <sz val="9"/>
            <color indexed="81"/>
            <rFont val="Tahoma"/>
            <family val="2"/>
          </rPr>
          <t>Tested the mediium size on 2009/3/7 and it felt like the right size form my 5'10" height.</t>
        </r>
      </text>
    </comment>
    <comment ref="I12" authorId="1">
      <text>
        <r>
          <rPr>
            <sz val="8"/>
            <color indexed="81"/>
            <rFont val="Tahoma"/>
            <family val="2"/>
          </rPr>
          <t>Direct sale</t>
        </r>
      </text>
    </comment>
    <comment ref="P12" authorId="1">
      <text>
        <r>
          <rPr>
            <sz val="8"/>
            <color indexed="81"/>
            <rFont val="Tahoma"/>
            <family val="2"/>
          </rPr>
          <t>Direct sale</t>
        </r>
      </text>
    </comment>
    <comment ref="R12" authorId="1">
      <text>
        <r>
          <rPr>
            <sz val="8"/>
            <color indexed="81"/>
            <rFont val="Tahoma"/>
            <family val="2"/>
          </rPr>
          <t>Direct sale</t>
        </r>
      </text>
    </comment>
    <comment ref="S12" authorId="1">
      <text>
        <r>
          <rPr>
            <sz val="8"/>
            <color indexed="81"/>
            <rFont val="Tahoma"/>
            <family val="2"/>
          </rPr>
          <t>Direct sale</t>
        </r>
      </text>
    </comment>
    <comment ref="F13" authorId="0">
      <text>
        <r>
          <rPr>
            <b/>
            <sz val="10"/>
            <color indexed="81"/>
            <rFont val="Tahoma"/>
            <family val="2"/>
          </rPr>
          <t>TBD</t>
        </r>
      </text>
    </comment>
    <comment ref="H13" authorId="0">
      <text>
        <r>
          <rPr>
            <sz val="10"/>
            <color indexed="81"/>
            <rFont val="Tahoma"/>
            <family val="2"/>
          </rPr>
          <t>Free shipping in continental US.</t>
        </r>
      </text>
    </comment>
    <comment ref="I13" authorId="0">
      <text>
        <r>
          <rPr>
            <sz val="10"/>
            <color indexed="81"/>
            <rFont val="Tahoma"/>
            <family val="2"/>
          </rPr>
          <t>Free shipping in continental US.</t>
        </r>
      </text>
    </comment>
    <comment ref="L13" authorId="0">
      <text>
        <r>
          <rPr>
            <sz val="10"/>
            <color indexed="81"/>
            <rFont val="Tahoma"/>
            <family val="2"/>
          </rPr>
          <t>Shipping is included in the price.</t>
        </r>
      </text>
    </comment>
    <comment ref="M13" authorId="0">
      <text>
        <r>
          <rPr>
            <sz val="8"/>
            <color indexed="81"/>
            <rFont val="Tahoma"/>
            <family val="2"/>
          </rPr>
          <t xml:space="preserve">Local pick-up for me in Chatsworth, California, USA.
</t>
        </r>
      </text>
    </comment>
    <comment ref="N13" authorId="0">
      <text>
        <r>
          <rPr>
            <sz val="8"/>
            <color indexed="81"/>
            <rFont val="Tahoma"/>
            <family val="2"/>
          </rPr>
          <t xml:space="preserve">Local pick-up for me at Zclipse (Newport Beach) or People Movers (Orange).
</t>
        </r>
      </text>
    </comment>
    <comment ref="O13" authorId="0">
      <text>
        <r>
          <rPr>
            <sz val="8"/>
            <color indexed="81"/>
            <rFont val="Tahoma"/>
            <family val="2"/>
          </rPr>
          <t xml:space="preserve">Local pick-up for me at...
H&amp;S Bikes
www.hsbikes.com
509 N Victory Blvd
Burbank, CA 91502
Phone: (818) 848.8551
</t>
        </r>
      </text>
    </comment>
    <comment ref="R13" authorId="0">
      <text>
        <r>
          <rPr>
            <sz val="8"/>
            <color indexed="81"/>
            <rFont val="Tahoma"/>
            <family val="2"/>
          </rPr>
          <t xml:space="preserve">John @  Stealth, 2009/10/7: Shipping to your home address in Southern California is </t>
        </r>
        <r>
          <rPr>
            <b/>
            <sz val="8"/>
            <color indexed="81"/>
            <rFont val="Tahoma"/>
            <family val="2"/>
          </rPr>
          <t>700 $AUD</t>
        </r>
        <r>
          <rPr>
            <sz val="8"/>
            <color indexed="81"/>
            <rFont val="Tahoma"/>
            <family val="2"/>
          </rPr>
          <t xml:space="preserve">
According to http://www.xe.com, on 2009/10/7 the rate is 1 $AUD = 0.88674 $US.
==&gt; </t>
        </r>
        <r>
          <rPr>
            <b/>
            <sz val="8"/>
            <color indexed="81"/>
            <rFont val="Tahoma"/>
            <family val="2"/>
          </rPr>
          <t>621 $US</t>
        </r>
      </text>
    </comment>
    <comment ref="S13" authorId="0">
      <text>
        <r>
          <rPr>
            <sz val="8"/>
            <color indexed="81"/>
            <rFont val="Tahoma"/>
            <family val="2"/>
          </rPr>
          <t xml:space="preserve">John @  Stealth, 2009/10/7: Shipping to your home address in Southern California is </t>
        </r>
        <r>
          <rPr>
            <b/>
            <sz val="8"/>
            <color indexed="81"/>
            <rFont val="Tahoma"/>
            <family val="2"/>
          </rPr>
          <t>700 $AUD</t>
        </r>
        <r>
          <rPr>
            <sz val="8"/>
            <color indexed="81"/>
            <rFont val="Tahoma"/>
            <family val="2"/>
          </rPr>
          <t xml:space="preserve">
According to http://www.xe.com, on 2009/10/7 the rate is 1 $AUD = 0.88674 $US.
==&gt; </t>
        </r>
        <r>
          <rPr>
            <b/>
            <sz val="8"/>
            <color indexed="81"/>
            <rFont val="Tahoma"/>
            <family val="2"/>
          </rPr>
          <t>621 $US</t>
        </r>
      </text>
    </comment>
    <comment ref="T13" authorId="0">
      <text>
        <r>
          <rPr>
            <sz val="8"/>
            <color indexed="81"/>
            <rFont val="Tahoma"/>
            <family val="2"/>
          </rPr>
          <t xml:space="preserve">Local pick-up for me in Newport Beach at Zclipse.
</t>
        </r>
      </text>
    </comment>
    <comment ref="U13" authorId="0">
      <text>
        <r>
          <rPr>
            <b/>
            <sz val="9"/>
            <color indexed="81"/>
            <rFont val="Tahoma"/>
            <family val="2"/>
          </rPr>
          <t>TBD</t>
        </r>
        <r>
          <rPr>
            <sz val="9"/>
            <color indexed="81"/>
            <rFont val="Tahoma"/>
            <family val="2"/>
          </rPr>
          <t xml:space="preserve">
Ask USA importer:
http://www.wisper.kellsoft.net/North-America.php</t>
        </r>
      </text>
    </comment>
    <comment ref="V13" authorId="0">
      <text>
        <r>
          <rPr>
            <sz val="8"/>
            <color indexed="81"/>
            <rFont val="Tahoma"/>
            <family val="2"/>
          </rPr>
          <t>Local pick-up for me at...
Beach City Mopeds
3295 Laguna Canyon Road
Unit A
Laguna Beach, CA 92651
1-877-60-MOPED</t>
        </r>
      </text>
    </comment>
    <comment ref="F14" authorId="1">
      <text>
        <r>
          <rPr>
            <sz val="8"/>
            <color indexed="81"/>
            <rFont val="Tahoma"/>
            <family val="2"/>
          </rPr>
          <t>None available</t>
        </r>
      </text>
    </comment>
    <comment ref="H14" authorId="1">
      <text>
        <r>
          <rPr>
            <sz val="8"/>
            <color indexed="81"/>
            <rFont val="Tahoma"/>
            <family val="2"/>
          </rPr>
          <t>$375 for 2 years.
$725 for 3 years.</t>
        </r>
      </text>
    </comment>
    <comment ref="I14" authorId="1">
      <text>
        <r>
          <rPr>
            <sz val="8"/>
            <color indexed="81"/>
            <rFont val="Tahoma"/>
            <family val="2"/>
          </rPr>
          <t>$375 for 2 years.
$725 for 3 years.</t>
        </r>
      </text>
    </comment>
    <comment ref="J14" authorId="1">
      <text>
        <r>
          <rPr>
            <sz val="8"/>
            <color indexed="81"/>
            <rFont val="Tahoma"/>
            <family val="2"/>
          </rPr>
          <t>None available</t>
        </r>
      </text>
    </comment>
    <comment ref="K14" authorId="1">
      <text>
        <r>
          <rPr>
            <sz val="8"/>
            <color indexed="81"/>
            <rFont val="Tahoma"/>
            <family val="2"/>
          </rPr>
          <t>None available</t>
        </r>
      </text>
    </comment>
    <comment ref="L14" authorId="0">
      <text>
        <r>
          <rPr>
            <sz val="9"/>
            <color indexed="81"/>
            <rFont val="Tahoma"/>
            <family val="2"/>
          </rPr>
          <t xml:space="preserve">Yao Yuan, 2009/10/29:
Prices will be around 2999 (with shipping), designer packaging and a gift card together with a </t>
        </r>
        <r>
          <rPr>
            <b/>
            <sz val="9"/>
            <color indexed="81"/>
            <rFont val="Tahoma"/>
            <family val="2"/>
          </rPr>
          <t>2 year warranty card</t>
        </r>
        <r>
          <rPr>
            <sz val="9"/>
            <color indexed="81"/>
            <rFont val="Tahoma"/>
            <family val="2"/>
          </rPr>
          <t>.
Jerome Daoust, 2009/10/29: 2 year warranty is sufficient.</t>
        </r>
      </text>
    </comment>
    <comment ref="M14" authorId="1">
      <text>
        <r>
          <rPr>
            <sz val="8"/>
            <color indexed="81"/>
            <rFont val="Tahoma"/>
            <family val="2"/>
          </rPr>
          <t>None available</t>
        </r>
      </text>
    </comment>
    <comment ref="N14" authorId="0">
      <text>
        <r>
          <rPr>
            <sz val="9"/>
            <color indexed="81"/>
            <rFont val="Tahoma"/>
            <family val="2"/>
          </rPr>
          <t>Manufacturer does not offer this, but maybe a reseller can.</t>
        </r>
      </text>
    </comment>
    <comment ref="P14" authorId="1">
      <text>
        <r>
          <rPr>
            <sz val="8"/>
            <color indexed="81"/>
            <rFont val="Tahoma"/>
            <family val="2"/>
          </rPr>
          <t>$995 for 2 years.
Includes replacement of worn brake pads (up to 2 sets per calendar year), one set of tires (per year), and one basic tune up ($50 max)at your local bike shop (parts excluded.)</t>
        </r>
      </text>
    </comment>
    <comment ref="Q14" authorId="1">
      <text>
        <r>
          <rPr>
            <sz val="8"/>
            <color indexed="81"/>
            <rFont val="Tahoma"/>
            <family val="2"/>
          </rPr>
          <t>None available.</t>
        </r>
      </text>
    </comment>
    <comment ref="R14" authorId="1">
      <text>
        <r>
          <rPr>
            <sz val="8"/>
            <color indexed="81"/>
            <rFont val="Tahoma"/>
            <family val="2"/>
          </rPr>
          <t>None available, but John @ Stealth says (2009/10/7):
12 months is the limit. If something fails after that 12 month period we won't just turn our back on you. We'll work  closely with you to  give you as close to personalised service as we can from a continent several thousand kilometers away. If it's a major failure due to our screw up, we'll deal with it.</t>
        </r>
      </text>
    </comment>
    <comment ref="S14" authorId="1">
      <text>
        <r>
          <rPr>
            <sz val="8"/>
            <color indexed="81"/>
            <rFont val="Tahoma"/>
            <family val="2"/>
          </rPr>
          <t>None available, but John @ Stealth says (2009/10/7):
12 months is the limit. If something fails after that 12 month period we won't just turn our back on you. We'll work  closely with you to  give you as close to personalised service as we can from a continent several thousand kilometers away. If it's a major failure due to our screw up, we'll deal with it.</t>
        </r>
      </text>
    </comment>
    <comment ref="T14" authorId="1">
      <text>
        <r>
          <rPr>
            <b/>
            <sz val="8"/>
            <color indexed="81"/>
            <rFont val="Tahoma"/>
            <family val="2"/>
          </rPr>
          <t>TBD</t>
        </r>
      </text>
    </comment>
    <comment ref="D16" authorId="2">
      <text>
        <r>
          <rPr>
            <b/>
            <sz val="8"/>
            <color indexed="81"/>
            <rFont val="Tahoma"/>
            <family val="2"/>
          </rPr>
          <t>Yes</t>
        </r>
        <r>
          <rPr>
            <sz val="8"/>
            <color indexed="81"/>
            <rFont val="Tahoma"/>
            <family val="2"/>
          </rPr>
          <t xml:space="preserve">: Frame+Motor sold as a whole and common item  by a major manufacturer.
</t>
        </r>
        <r>
          <rPr>
            <b/>
            <sz val="8"/>
            <color indexed="81"/>
            <rFont val="Tahoma"/>
            <family val="2"/>
          </rPr>
          <t>Maybe</t>
        </r>
        <r>
          <rPr>
            <sz val="8"/>
            <color indexed="81"/>
            <rFont val="Tahoma"/>
            <family val="2"/>
          </rPr>
          <t xml:space="preserve">: Frame+Motor is a special match, assembled by a major manufacturer.
</t>
        </r>
        <r>
          <rPr>
            <b/>
            <sz val="8"/>
            <color indexed="81"/>
            <rFont val="Tahoma"/>
            <family val="2"/>
          </rPr>
          <t>No</t>
        </r>
        <r>
          <rPr>
            <sz val="8"/>
            <color indexed="81"/>
            <rFont val="Tahoma"/>
            <family val="2"/>
          </rPr>
          <t>: Frame+Motor is a special match, assembled by yourself or local reseller.</t>
        </r>
      </text>
    </comment>
    <comment ref="F23" authorId="0">
      <text>
        <r>
          <rPr>
            <sz val="9"/>
            <color indexed="81"/>
            <rFont val="Tahoma"/>
            <family val="2"/>
          </rPr>
          <t xml:space="preserve">Electric Cyclery website...
http://www.greenspeed.us/bionx_500_lithium_battery.htm
</t>
        </r>
        <r>
          <rPr>
            <b/>
            <sz val="9"/>
            <color indexed="81"/>
            <rFont val="Tahoma"/>
            <family val="2"/>
          </rPr>
          <t xml:space="preserve">500W Motor Specifications
</t>
        </r>
        <r>
          <rPr>
            <sz val="9"/>
            <color indexed="81"/>
            <rFont val="Tahoma"/>
            <family val="2"/>
          </rPr>
          <t xml:space="preserve">Power: 500 W nominal and 1200 W peak. 
Nominal torque:  8.2 N.m 
Maximum torque:  28 N.m 
Weight: 4 kg/8,8 lb 
http://www.greenspeed.us/bionx_350_lithium_battery.htm
</t>
        </r>
        <r>
          <rPr>
            <b/>
            <sz val="9"/>
            <color indexed="81"/>
            <rFont val="Tahoma"/>
            <family val="2"/>
          </rPr>
          <t>350W Motor Specifications</t>
        </r>
        <r>
          <rPr>
            <sz val="9"/>
            <color indexed="81"/>
            <rFont val="Tahoma"/>
            <family val="2"/>
          </rPr>
          <t xml:space="preserve">
Power: 350 W nominal and 700 W peak. 
Nominal torque:  10 N.m 
Maximum torque:  32 N.m 
Weight: 4 kg/8,8 lb 
</t>
        </r>
      </text>
    </comment>
    <comment ref="G23" authorId="0">
      <text>
        <r>
          <rPr>
            <sz val="9"/>
            <color indexed="81"/>
            <rFont val="Tahoma"/>
            <family val="2"/>
          </rPr>
          <t>Website: 360 watt (700 peak).</t>
        </r>
      </text>
    </comment>
    <comment ref="J23" authorId="0">
      <text>
        <r>
          <rPr>
            <sz val="9"/>
            <color indexed="81"/>
            <rFont val="Tahoma"/>
            <family val="2"/>
          </rPr>
          <t>John at "</t>
        </r>
        <r>
          <rPr>
            <b/>
            <sz val="9"/>
            <color indexed="81"/>
            <rFont val="Tahoma"/>
            <family val="2"/>
          </rPr>
          <t>Electric Bikes LA</t>
        </r>
        <r>
          <rPr>
            <sz val="9"/>
            <color indexed="81"/>
            <rFont val="Tahoma"/>
            <family val="2"/>
          </rPr>
          <t xml:space="preserve">" says they are 250 W.
</t>
        </r>
        <r>
          <rPr>
            <b/>
            <sz val="9"/>
            <color indexed="81"/>
            <rFont val="Tahoma"/>
            <family val="2"/>
          </rPr>
          <t>NYCeWheels.com</t>
        </r>
        <r>
          <rPr>
            <sz val="9"/>
            <color indexed="81"/>
            <rFont val="Tahoma"/>
            <family val="2"/>
          </rPr>
          <t xml:space="preserve">: Peak 500 W at a continous rating of 250 W.
</t>
        </r>
        <r>
          <rPr>
            <b/>
            <sz val="9"/>
            <color indexed="81"/>
            <rFont val="Tahoma"/>
            <family val="2"/>
          </rPr>
          <t>eZee website</t>
        </r>
        <r>
          <rPr>
            <sz val="9"/>
            <color indexed="81"/>
            <rFont val="Tahoma"/>
            <family val="2"/>
          </rPr>
          <t xml:space="preserve"> says 350 W for USA.
</t>
        </r>
      </text>
    </comment>
    <comment ref="K23" authorId="0">
      <text>
        <r>
          <rPr>
            <sz val="9"/>
            <color indexed="81"/>
            <rFont val="Tahoma"/>
            <family val="2"/>
          </rPr>
          <t>350 W hub motor.</t>
        </r>
      </text>
    </comment>
    <comment ref="L23" authorId="0">
      <text>
        <r>
          <rPr>
            <sz val="9"/>
            <color indexed="81"/>
            <rFont val="Tahoma"/>
            <family val="2"/>
          </rPr>
          <t>500W for 24 V
750W for 36 V
1000W for 48 V</t>
        </r>
      </text>
    </comment>
    <comment ref="M23" authorId="0">
      <text>
        <r>
          <rPr>
            <sz val="9"/>
            <color indexed="81"/>
            <rFont val="Tahoma"/>
            <family val="2"/>
          </rPr>
          <t>Hi-Power Cycles website: 600 Nominal, 2000 W Peak power.
During a test ride, I did see 40+ A on a 51 V setup, but that was power consumed (not output).</t>
        </r>
      </text>
    </comment>
    <comment ref="O23" authorId="0">
      <text>
        <r>
          <rPr>
            <sz val="9"/>
            <color indexed="81"/>
            <rFont val="Tahoma"/>
            <family val="2"/>
          </rPr>
          <t>Website says:
BionX 350W / 700 peak</t>
        </r>
      </text>
    </comment>
    <comment ref="R23" authorId="0">
      <text>
        <r>
          <rPr>
            <sz val="9"/>
            <color indexed="81"/>
            <rFont val="Tahoma"/>
            <family val="2"/>
          </rPr>
          <t>Common assumption to double the rated power for the peak value.</t>
        </r>
      </text>
    </comment>
    <comment ref="S23" authorId="0">
      <text>
        <r>
          <rPr>
            <sz val="9"/>
            <color indexed="81"/>
            <rFont val="Tahoma"/>
            <family val="2"/>
          </rPr>
          <t>Common assumption to double the rated power for the peak value.</t>
        </r>
      </text>
    </comment>
    <comment ref="T23" authorId="0">
      <text>
        <r>
          <rPr>
            <sz val="9"/>
            <color indexed="81"/>
            <rFont val="Tahoma"/>
            <family val="2"/>
          </rPr>
          <t>Website: BLDC hub motor 500W.</t>
        </r>
      </text>
    </comment>
    <comment ref="H24" authorId="0">
      <text>
        <r>
          <rPr>
            <sz val="9"/>
            <color indexed="81"/>
            <rFont val="Tahoma"/>
            <family val="2"/>
          </rPr>
          <t>Common assumption to double the rated power for the peak value.</t>
        </r>
      </text>
    </comment>
    <comment ref="I24" authorId="0">
      <text>
        <r>
          <rPr>
            <sz val="9"/>
            <color indexed="81"/>
            <rFont val="Tahoma"/>
            <family val="2"/>
          </rPr>
          <t>Common assumption to double the rated power for the peak value.</t>
        </r>
      </text>
    </comment>
    <comment ref="J24" authorId="0">
      <text>
        <r>
          <rPr>
            <b/>
            <sz val="9"/>
            <color indexed="81"/>
            <rFont val="Tahoma"/>
            <family val="2"/>
          </rPr>
          <t>NYCeWheels.com</t>
        </r>
        <r>
          <rPr>
            <sz val="9"/>
            <color indexed="81"/>
            <rFont val="Tahoma"/>
            <family val="2"/>
          </rPr>
          <t xml:space="preserve">: Peak 500 W at a continous rating of 250 W.
From the </t>
        </r>
        <r>
          <rPr>
            <b/>
            <sz val="9"/>
            <color indexed="81"/>
            <rFont val="Tahoma"/>
            <family val="2"/>
          </rPr>
          <t>manual</t>
        </r>
        <r>
          <rPr>
            <sz val="9"/>
            <color indexed="81"/>
            <rFont val="Tahoma"/>
            <family val="2"/>
          </rPr>
          <t>: Peak torque is 20 Nm with 745 W (1 hp) drawing 20 A. But overload protection is set at 16 A or about 576 W.</t>
        </r>
      </text>
    </comment>
    <comment ref="K24" authorId="0">
      <text>
        <r>
          <rPr>
            <sz val="9"/>
            <color indexed="81"/>
            <rFont val="Tahoma"/>
            <family val="2"/>
          </rPr>
          <t>Common assumption to double the rated power for the peak value.</t>
        </r>
      </text>
    </comment>
    <comment ref="L24" authorId="0">
      <text>
        <r>
          <rPr>
            <sz val="9"/>
            <color indexed="81"/>
            <rFont val="Tahoma"/>
            <family val="2"/>
          </rPr>
          <t>Common assumption to double the rated power for the peak value.</t>
        </r>
      </text>
    </comment>
    <comment ref="M24" authorId="0">
      <text>
        <r>
          <rPr>
            <sz val="9"/>
            <color indexed="81"/>
            <rFont val="Tahoma"/>
            <family val="2"/>
          </rPr>
          <t>Common assumption to double the rated power for the peak value.</t>
        </r>
      </text>
    </comment>
    <comment ref="N24" authorId="0">
      <text>
        <r>
          <rPr>
            <sz val="9"/>
            <color indexed="81"/>
            <rFont val="Tahoma"/>
            <family val="2"/>
          </rPr>
          <t>Common assumption to double the rated power for the peak value.</t>
        </r>
      </text>
    </comment>
    <comment ref="P24" authorId="0">
      <text>
        <r>
          <rPr>
            <sz val="9"/>
            <color indexed="81"/>
            <rFont val="Tahoma"/>
            <family val="2"/>
          </rPr>
          <t>Common assumption to double the rated power for the peak value.</t>
        </r>
      </text>
    </comment>
    <comment ref="Q24" authorId="0">
      <text>
        <r>
          <rPr>
            <sz val="9"/>
            <color indexed="81"/>
            <rFont val="Tahoma"/>
            <family val="2"/>
          </rPr>
          <t>Common assumption to double the rated power for the peak value.</t>
        </r>
      </text>
    </comment>
    <comment ref="R24" authorId="0">
      <text>
        <r>
          <rPr>
            <u/>
            <sz val="9"/>
            <color indexed="81"/>
            <rFont val="Tahoma"/>
            <family val="2"/>
          </rPr>
          <t>John @ Stealth, 2009/10/7</t>
        </r>
        <r>
          <rPr>
            <sz val="9"/>
            <color indexed="81"/>
            <rFont val="Tahoma"/>
            <family val="2"/>
          </rPr>
          <t xml:space="preserve">: Website values is for </t>
        </r>
        <r>
          <rPr>
            <b/>
            <sz val="9"/>
            <color indexed="81"/>
            <rFont val="Tahoma"/>
            <family val="2"/>
          </rPr>
          <t>Peak</t>
        </r>
        <r>
          <rPr>
            <sz val="9"/>
            <color indexed="81"/>
            <rFont val="Tahoma"/>
            <family val="2"/>
          </rPr>
          <t>,</t>
        </r>
        <r>
          <rPr>
            <sz val="9"/>
            <color indexed="81"/>
            <rFont val="Tahoma"/>
            <family val="2"/>
          </rPr>
          <t xml:space="preserve"> but this will increase with the new motor (available late 2009). I can't give any definitive values until I've had it here (the new motor) and tested the production version but initial tests are seeing more torque more than anything.  The peak power will be a little higher but the torque output will be noticeably higher which will increases the continuous output of the motor
</t>
        </r>
        <r>
          <rPr>
            <u/>
            <sz val="9"/>
            <color indexed="81"/>
            <rFont val="Tahoma"/>
            <family val="2"/>
          </rPr>
          <t>Jerome</t>
        </r>
        <r>
          <rPr>
            <sz val="9"/>
            <color indexed="81"/>
            <rFont val="Tahoma"/>
            <family val="2"/>
          </rPr>
          <t xml:space="preserve">: </t>
        </r>
        <r>
          <rPr>
            <b/>
            <sz val="9"/>
            <color indexed="81"/>
            <rFont val="Tahoma"/>
            <family val="2"/>
          </rPr>
          <t>Adding 10%</t>
        </r>
        <r>
          <rPr>
            <sz val="9"/>
            <color indexed="81"/>
            <rFont val="Tahoma"/>
            <family val="2"/>
          </rPr>
          <t xml:space="preserve"> as a guess for the new motor.</t>
        </r>
      </text>
    </comment>
    <comment ref="S24" authorId="0">
      <text>
        <r>
          <rPr>
            <u/>
            <sz val="9"/>
            <color indexed="81"/>
            <rFont val="Tahoma"/>
            <family val="2"/>
          </rPr>
          <t>John @ Stealth, 2009/10/7</t>
        </r>
        <r>
          <rPr>
            <sz val="9"/>
            <color indexed="81"/>
            <rFont val="Tahoma"/>
            <family val="2"/>
          </rPr>
          <t xml:space="preserve">: Website values is for </t>
        </r>
        <r>
          <rPr>
            <b/>
            <sz val="9"/>
            <color indexed="81"/>
            <rFont val="Tahoma"/>
            <family val="2"/>
          </rPr>
          <t>Peak</t>
        </r>
        <r>
          <rPr>
            <sz val="9"/>
            <color indexed="81"/>
            <rFont val="Tahoma"/>
            <family val="2"/>
          </rPr>
          <t>,</t>
        </r>
        <r>
          <rPr>
            <sz val="9"/>
            <color indexed="81"/>
            <rFont val="Tahoma"/>
            <family val="2"/>
          </rPr>
          <t xml:space="preserve"> but this will increase with the new motor (available late 2009). I can't give any definitive values until I've had it here (the new motor) and tested the production version but initial tests are seeing more torque more than anything.  The peak power will be a little higher but the torque output will be noticeably higher which will increases the continuous output of the motor
</t>
        </r>
        <r>
          <rPr>
            <u/>
            <sz val="9"/>
            <color indexed="81"/>
            <rFont val="Tahoma"/>
            <family val="2"/>
          </rPr>
          <t>Jerome</t>
        </r>
        <r>
          <rPr>
            <sz val="9"/>
            <color indexed="81"/>
            <rFont val="Tahoma"/>
            <family val="2"/>
          </rPr>
          <t xml:space="preserve">: </t>
        </r>
        <r>
          <rPr>
            <b/>
            <sz val="9"/>
            <color indexed="81"/>
            <rFont val="Tahoma"/>
            <family val="2"/>
          </rPr>
          <t>Adding 10%</t>
        </r>
        <r>
          <rPr>
            <sz val="9"/>
            <color indexed="81"/>
            <rFont val="Tahoma"/>
            <family val="2"/>
          </rPr>
          <t xml:space="preserve"> as a guess for the new motor.</t>
        </r>
      </text>
    </comment>
    <comment ref="T24" authorId="0">
      <text>
        <r>
          <rPr>
            <sz val="9"/>
            <color indexed="81"/>
            <rFont val="Tahoma"/>
            <family val="2"/>
          </rPr>
          <t>Common assumption to double the rated power for the peak value.</t>
        </r>
      </text>
    </comment>
    <comment ref="U24" authorId="0">
      <text>
        <r>
          <rPr>
            <sz val="9"/>
            <color indexed="81"/>
            <rFont val="Tahoma"/>
            <family val="2"/>
          </rPr>
          <t>Common assumption to double the rated power for the peak value.</t>
        </r>
      </text>
    </comment>
    <comment ref="V24" authorId="0">
      <text>
        <r>
          <rPr>
            <sz val="9"/>
            <color indexed="81"/>
            <rFont val="Tahoma"/>
            <family val="2"/>
          </rPr>
          <t>Common assumption to double the rated power for the peak value.</t>
        </r>
      </text>
    </comment>
    <comment ref="N25" authorId="0">
      <text>
        <r>
          <rPr>
            <sz val="9"/>
            <color indexed="81"/>
            <rFont val="Tahoma"/>
            <family val="2"/>
          </rPr>
          <t xml:space="preserve">Motor has a separate toothed belt drive (single gear ratio) to the rear wheel. </t>
        </r>
      </text>
    </comment>
    <comment ref="P25" authorId="0">
      <text>
        <r>
          <rPr>
            <sz val="9"/>
            <color indexed="81"/>
            <rFont val="Tahoma"/>
            <family val="2"/>
          </rPr>
          <t>Power sent through same chain and gears as leg power.</t>
        </r>
      </text>
    </comment>
    <comment ref="D26" authorId="0">
      <text>
        <r>
          <rPr>
            <sz val="9"/>
            <color indexed="81"/>
            <rFont val="Tahoma"/>
            <family val="2"/>
          </rPr>
          <t>How much torque has been sacrificed for the benefit of horsepower.</t>
        </r>
      </text>
    </comment>
    <comment ref="F26" authorId="0">
      <text>
        <r>
          <rPr>
            <sz val="9"/>
            <color indexed="81"/>
            <rFont val="Tahoma"/>
            <family val="2"/>
          </rPr>
          <t xml:space="preserve">Electric Cyclery website...
http://www.greenspeed.us/bionx_500_lithium_battery.htm
</t>
        </r>
        <r>
          <rPr>
            <b/>
            <sz val="9"/>
            <color indexed="81"/>
            <rFont val="Tahoma"/>
            <family val="2"/>
          </rPr>
          <t xml:space="preserve">500W Motor Specifications
</t>
        </r>
        <r>
          <rPr>
            <sz val="9"/>
            <color indexed="81"/>
            <rFont val="Tahoma"/>
            <family val="2"/>
          </rPr>
          <t xml:space="preserve">Power: 500 W nominal and 1200 W peak. 
Nominal torque:  8.2 N.m 
Maximum torque:  28 N.m 
Weight: 4 kg/8,8 lb 
http://www.greenspeed.us/bionx_350_lithium_battery.htm
</t>
        </r>
        <r>
          <rPr>
            <b/>
            <sz val="9"/>
            <color indexed="81"/>
            <rFont val="Tahoma"/>
            <family val="2"/>
          </rPr>
          <t>350W Motor Specifications</t>
        </r>
        <r>
          <rPr>
            <sz val="9"/>
            <color indexed="81"/>
            <rFont val="Tahoma"/>
            <family val="2"/>
          </rPr>
          <t xml:space="preserve">
Power: 350 W nominal and 700 W peak. 
Nominal torque:  10 N.m 
Maximum torque:  32 N.m 
Weight: 4 kg/8,8 lb 
</t>
        </r>
      </text>
    </comment>
    <comment ref="G29" authorId="1">
      <text>
        <r>
          <rPr>
            <sz val="8"/>
            <color indexed="81"/>
            <rFont val="Tahoma"/>
            <family val="2"/>
          </rPr>
          <t>Lithium ion, Li-MnO</t>
        </r>
      </text>
    </comment>
    <comment ref="H29" authorId="0">
      <text>
        <r>
          <rPr>
            <sz val="9"/>
            <color indexed="81"/>
            <rFont val="Tahoma"/>
            <family val="2"/>
          </rPr>
          <t>NiMH battery chemistry.
Lithium option available in August 2009.</t>
        </r>
      </text>
    </comment>
    <comment ref="I29" authorId="0">
      <text>
        <r>
          <rPr>
            <sz val="9"/>
            <color indexed="81"/>
            <rFont val="Tahoma"/>
            <family val="2"/>
          </rPr>
          <t>Lithium battery box which can be quickly added to the frame.
36 V 30 Ah.</t>
        </r>
      </text>
    </comment>
    <comment ref="K29" authorId="1">
      <text>
        <r>
          <rPr>
            <sz val="8"/>
            <color indexed="81"/>
            <rFont val="Tahoma"/>
            <family val="2"/>
          </rPr>
          <t xml:space="preserve">LiMnO chemistry.
</t>
        </r>
      </text>
    </comment>
    <comment ref="L29" authorId="1">
      <text>
        <r>
          <rPr>
            <sz val="8"/>
            <color indexed="81"/>
            <rFont val="Tahoma"/>
            <family val="2"/>
          </rPr>
          <t xml:space="preserve">Lithium Iron chemistry.
http://www.goldenmotor.com/magicpie/magicpie.html
</t>
        </r>
      </text>
    </comment>
    <comment ref="O29" authorId="0">
      <text>
        <r>
          <rPr>
            <sz val="9"/>
            <color indexed="81"/>
            <rFont val="Tahoma"/>
            <family val="2"/>
          </rPr>
          <t>Website says: "Fast Recharge - 90% capacity in 20 mins"</t>
        </r>
      </text>
    </comment>
    <comment ref="Q29" authorId="1">
      <text>
        <r>
          <rPr>
            <sz val="8"/>
            <color indexed="81"/>
            <rFont val="Tahoma"/>
            <family val="2"/>
          </rPr>
          <t>Battery upgrade to a 10 Ah 
lithium-poly battery pack.</t>
        </r>
      </text>
    </comment>
    <comment ref="R29" authorId="2">
      <text>
        <r>
          <rPr>
            <sz val="8"/>
            <color indexed="81"/>
            <rFont val="Tahoma"/>
            <family val="2"/>
          </rPr>
          <t>John @ Stealth, 2009/10/7:
LiFePO4 with in-house designed BMS.</t>
        </r>
      </text>
    </comment>
    <comment ref="S29" authorId="2">
      <text>
        <r>
          <rPr>
            <sz val="8"/>
            <color indexed="81"/>
            <rFont val="Tahoma"/>
            <family val="2"/>
          </rPr>
          <t>John @ Stealth, 2009/10/7:
LiFePO4 with in-house designed BMS.</t>
        </r>
      </text>
    </comment>
    <comment ref="T29" authorId="1">
      <text>
        <r>
          <rPr>
            <sz val="8"/>
            <color indexed="81"/>
            <rFont val="Tahoma"/>
            <family val="2"/>
          </rPr>
          <t>Battery is removable from bottom.</t>
        </r>
      </text>
    </comment>
    <comment ref="U29" authorId="1">
      <text>
        <r>
          <rPr>
            <sz val="8"/>
            <color indexed="81"/>
            <rFont val="Tahoma"/>
            <family val="2"/>
          </rPr>
          <t>When examining a similar bike (Zclipse Sport at Newport Beach) the battery handle broke off when lifting the battery.</t>
        </r>
      </text>
    </comment>
    <comment ref="K30" authorId="0">
      <text>
        <r>
          <rPr>
            <sz val="9"/>
            <color indexed="81"/>
            <rFont val="Tahoma"/>
            <family val="2"/>
          </rPr>
          <t>Some websites say 37 V, but we consider here the lowest 36V value reported.</t>
        </r>
      </text>
    </comment>
    <comment ref="L30" authorId="0">
      <text>
        <r>
          <rPr>
            <sz val="9"/>
            <color indexed="81"/>
            <rFont val="Tahoma"/>
            <family val="2"/>
          </rPr>
          <t>500W for 24 V
750W for 36 V
1000W for 48 V</t>
        </r>
      </text>
    </comment>
    <comment ref="R30" authorId="0">
      <text>
        <r>
          <rPr>
            <sz val="9"/>
            <color indexed="81"/>
            <rFont val="Tahoma"/>
            <family val="2"/>
          </rPr>
          <t>John @ Stealth, 2009/10/7: 72 V... it's actually closer to 80 V nominal. (For your decision matrix) Lets leave it at 77 V, somewhere in between. We're still toying with the new BMS to find the optimum compromise between cycle life and capacity.</t>
        </r>
      </text>
    </comment>
    <comment ref="S30" authorId="0">
      <text>
        <r>
          <rPr>
            <sz val="9"/>
            <color indexed="81"/>
            <rFont val="Tahoma"/>
            <family val="2"/>
          </rPr>
          <t>John @ Stealth, 2009/10/7: 72 V... it's actually closer to 80 V nominal. (For your decision matrix) Lets leave it at 77 V, somewhere in between. We're still toying with the new BMS to find the optimum compromise between cycle life and capacity.</t>
        </r>
      </text>
    </comment>
    <comment ref="L31" authorId="0">
      <text>
        <r>
          <rPr>
            <sz val="9"/>
            <color indexed="81"/>
            <rFont val="Tahoma"/>
            <family val="2"/>
          </rPr>
          <t>Choices:
24V16AH
36V12AH
36V16AH
48V12AH</t>
        </r>
      </text>
    </comment>
    <comment ref="R31" authorId="0">
      <text>
        <r>
          <rPr>
            <sz val="9"/>
            <color indexed="81"/>
            <rFont val="Tahoma"/>
            <family val="2"/>
          </rPr>
          <t xml:space="preserve">John @ Stealth, 2009/10/7: 10 Ah in the 2009 model.
</t>
        </r>
      </text>
    </comment>
    <comment ref="S31" authorId="0">
      <text>
        <r>
          <rPr>
            <sz val="9"/>
            <color indexed="81"/>
            <rFont val="Tahoma"/>
            <family val="2"/>
          </rPr>
          <t>John @ Stealth, 2009/10/7: 10 Ah in the 2009 model.
John @ Stealth, 2009/10/24: The battery pack can either be 1000Wh which can be removed relatively easily or 1500Wh which is a bit of a squeeze to be removing on a regular basis.
Jerome, 2009/10/24: I have to go with the 1000 Wh, otherwise I will not be able to remove the battery easily for transport and then it will be too heavy to carry on my car's bike carrier.</t>
        </r>
      </text>
    </comment>
    <comment ref="T31" authorId="1">
      <text>
        <r>
          <rPr>
            <b/>
            <sz val="8"/>
            <color indexed="81"/>
            <rFont val="Tahoma"/>
            <family val="2"/>
          </rPr>
          <t>11.4</t>
        </r>
        <r>
          <rPr>
            <sz val="8"/>
            <color indexed="81"/>
            <rFont val="Tahoma"/>
            <family val="2"/>
          </rPr>
          <t xml:space="preserve"> Ah acording to Brent Meyers
Director of Sales
Ultra Motor US, 30 Pacific ave., San Francisco, CA, 94111
PH: 415-693-3117
Email: brentm@ultramotor.co</t>
        </r>
      </text>
    </comment>
    <comment ref="F33" authorId="1">
      <text>
        <r>
          <rPr>
            <sz val="8"/>
            <color indexed="81"/>
            <rFont val="Tahoma"/>
            <family val="2"/>
          </rPr>
          <t>8.2 lb for an 36V - 9.6 Ah Li-ion battery.</t>
        </r>
      </text>
    </comment>
    <comment ref="G33" authorId="1">
      <text>
        <r>
          <rPr>
            <sz val="8"/>
            <color indexed="81"/>
            <rFont val="Tahoma"/>
            <family val="2"/>
          </rPr>
          <t>9.1 lb for battery.</t>
        </r>
      </text>
    </comment>
    <comment ref="H33" authorId="1">
      <text>
        <r>
          <rPr>
            <sz val="8"/>
            <color indexed="81"/>
            <rFont val="Tahoma"/>
            <family val="2"/>
          </rPr>
          <t>Because the battery is in front wheel and that needs to be there for the bike to be in a standard car bike carrier, it needs to be replaced by a standard wheel (assumed to weigh 2 lb).
Weight of front hub battery (36 V, 10 Ah, NiMH) is 8 kg according to page 15 of:
http://ieee.rackoneup.net/rrvs/08/Advanced%20Electric%20Vehicle%20Concepts%20for%20Electric%20Bicycles.pdf</t>
        </r>
      </text>
    </comment>
    <comment ref="I33" authorId="1">
      <text>
        <r>
          <rPr>
            <sz val="8"/>
            <color indexed="81"/>
            <rFont val="Tahoma"/>
            <family val="2"/>
          </rPr>
          <t>Guessing the weight for a Lithium 540 Wh battery in a case.</t>
        </r>
      </text>
    </comment>
    <comment ref="J33" authorId="0">
      <text>
        <r>
          <rPr>
            <sz val="9"/>
            <color indexed="81"/>
            <rFont val="Tahoma"/>
            <family val="2"/>
          </rPr>
          <t>I measured 12.1 lb for the NiMH (heavier) 36 V 9 Ah</t>
        </r>
      </text>
    </comment>
    <comment ref="K33" authorId="1">
      <text>
        <r>
          <rPr>
            <sz val="8"/>
            <color indexed="81"/>
            <rFont val="Tahoma"/>
            <family val="2"/>
          </rPr>
          <t>6.5 lb for the Lithium-Ion battery pack according to
http://www.electricbikesla.com/ezee-forza.html</t>
        </r>
      </text>
    </comment>
    <comment ref="M33" authorId="1">
      <text>
        <r>
          <rPr>
            <sz val="8"/>
            <color indexed="81"/>
            <rFont val="Tahoma"/>
            <family val="2"/>
          </rPr>
          <t>LiFePo4 battery: 51.2 V, 20 Ah: 1024 Wh, 19 lb. With 40 A controller.</t>
        </r>
      </text>
    </comment>
    <comment ref="N33" authorId="0">
      <text>
        <r>
          <rPr>
            <sz val="8"/>
            <color indexed="81"/>
            <rFont val="Tahoma"/>
            <family val="2"/>
          </rPr>
          <t>18 Ah battery can be easily removed and weighs about 18 lb.</t>
        </r>
      </text>
    </comment>
    <comment ref="O33" authorId="0">
      <text>
        <r>
          <rPr>
            <sz val="8"/>
            <color indexed="81"/>
            <rFont val="Tahoma"/>
            <family val="2"/>
          </rPr>
          <t>10 lb (12 Ah) battery.</t>
        </r>
      </text>
    </comment>
    <comment ref="P33" authorId="1">
      <text>
        <r>
          <rPr>
            <sz val="8"/>
            <color indexed="81"/>
            <rFont val="Tahoma"/>
            <family val="2"/>
          </rPr>
          <t>14.5 lb for the 23 Ahr, Lithium Ion:
http://groups.google.com/group/optibike-owners-group/browse_thread/thread/b81f67de2f8f46ea</t>
        </r>
      </text>
    </comment>
    <comment ref="Q33" authorId="1">
      <text>
        <r>
          <rPr>
            <sz val="8"/>
            <color indexed="81"/>
            <rFont val="Tahoma"/>
            <family val="2"/>
          </rPr>
          <t>10.2 lb for the 8 Ah battery, so 10 Ah should be about 25% more ==&gt; 12.8 lb</t>
        </r>
      </text>
    </comment>
    <comment ref="R33" authorId="0">
      <text>
        <r>
          <rPr>
            <sz val="9"/>
            <color indexed="81"/>
            <rFont val="Tahoma"/>
            <family val="2"/>
          </rPr>
          <t>John @ Stealth, 2009/10/6: Battery weighs around 9 kg (770 Wh battery).</t>
        </r>
      </text>
    </comment>
    <comment ref="S33" authorId="0">
      <text>
        <r>
          <rPr>
            <sz val="9"/>
            <color indexed="81"/>
            <rFont val="Tahoma"/>
            <family val="2"/>
          </rPr>
          <t>John @ Stealth, 2009/10/6: Battery weighs around 9 kg (770 Wh battery).
Jerome, 2009/10/24: So applying ratio of weight for the larger battery.</t>
        </r>
      </text>
    </comment>
    <comment ref="T33" authorId="1">
      <text>
        <r>
          <rPr>
            <sz val="8"/>
            <color indexed="81"/>
            <rFont val="Tahoma"/>
            <family val="2"/>
          </rPr>
          <t xml:space="preserve">Chemistry: Lithium ion.
Verified when I test rode at OrangeCycle.com on 2009/5/2, that batteries are internal inside the main frame tube bwteen crank and headset, are secured by screws and cabling does not seem to offer quick disconect, so the main battery (set A) is </t>
        </r>
        <r>
          <rPr>
            <b/>
            <sz val="8"/>
            <color indexed="81"/>
            <rFont val="Tahoma"/>
            <family val="2"/>
          </rPr>
          <t>not easily removable</t>
        </r>
        <r>
          <rPr>
            <sz val="8"/>
            <color indexed="81"/>
            <rFont val="Tahoma"/>
            <family val="2"/>
          </rPr>
          <t xml:space="preserve"> .
Assumed to weight the same as the auxiliary battery minus 2 lb for its casing.</t>
        </r>
      </text>
    </comment>
    <comment ref="U33" authorId="1">
      <text>
        <r>
          <rPr>
            <sz val="8"/>
            <color indexed="81"/>
            <rFont val="Tahoma"/>
            <family val="2"/>
          </rPr>
          <t>8.6 lb for battery.</t>
        </r>
      </text>
    </comment>
    <comment ref="V33" authorId="0">
      <text>
        <r>
          <rPr>
            <sz val="8"/>
            <color indexed="81"/>
            <rFont val="Tahoma"/>
            <family val="2"/>
          </rPr>
          <t>(13 Ah) battery.
11.8 lb according to Sebastian Schepis (President).</t>
        </r>
      </text>
    </comment>
    <comment ref="H34" authorId="0">
      <text>
        <r>
          <rPr>
            <sz val="9"/>
            <color indexed="81"/>
            <rFont val="Tahoma"/>
            <family val="2"/>
          </rPr>
          <t>Front wheel has QR and cable disconnects. But if we remove the front wheel hub, we replace it with a normal wheel.</t>
        </r>
      </text>
    </comment>
    <comment ref="P34" authorId="0">
      <text>
        <r>
          <rPr>
            <sz val="9"/>
            <color indexed="81"/>
            <rFont val="Tahoma"/>
            <family val="2"/>
          </rPr>
          <t xml:space="preserve">This is a lengthy process, not normally done:
http://groups.google.com/group/optibike-owners-group/browse_thread/thread/b81f67de2f8f46ea
</t>
        </r>
      </text>
    </comment>
    <comment ref="R34" authorId="0">
      <text>
        <r>
          <rPr>
            <sz val="9"/>
            <color indexed="81"/>
            <rFont val="Tahoma"/>
            <family val="2"/>
          </rPr>
          <t>John @ Stealth, 2009/10/4: We have now reduced the number of bolts to 5.
John @ Stealth, 2009/10/6: Once you've mastered your technique you could probably have the old battery out and the new battery in within 3-</t>
        </r>
        <r>
          <rPr>
            <b/>
            <sz val="9"/>
            <color indexed="81"/>
            <rFont val="Tahoma"/>
            <family val="2"/>
          </rPr>
          <t>4 minutes</t>
        </r>
        <r>
          <rPr>
            <sz val="9"/>
            <color indexed="81"/>
            <rFont val="Tahoma"/>
            <family val="2"/>
          </rPr>
          <t>.</t>
        </r>
      </text>
    </comment>
    <comment ref="S34" authorId="0">
      <text>
        <r>
          <rPr>
            <sz val="9"/>
            <color indexed="81"/>
            <rFont val="Tahoma"/>
            <family val="2"/>
          </rPr>
          <t xml:space="preserve">John @ Stealth, 2009/10/24: The battery pack can either be </t>
        </r>
        <r>
          <rPr>
            <b/>
            <sz val="9"/>
            <color indexed="81"/>
            <rFont val="Tahoma"/>
            <family val="2"/>
          </rPr>
          <t>1000Wh which can be removed relatively easily</t>
        </r>
        <r>
          <rPr>
            <sz val="9"/>
            <color indexed="81"/>
            <rFont val="Tahoma"/>
            <family val="2"/>
          </rPr>
          <t xml:space="preserve"> or 1500Wh which is a bit of a squeeze to be removing on a regular basis.
11 bolts to remove in order to get the cover off. You would still have the battery pack out, seat off and front wheel off in about 5 minutes without too much of a problem. Or get an electric screw driver and it'll be even quicker.</t>
        </r>
      </text>
    </comment>
    <comment ref="T34" authorId="0">
      <text>
        <r>
          <rPr>
            <sz val="9"/>
            <color indexed="81"/>
            <rFont val="Tahoma"/>
            <family val="2"/>
          </rPr>
          <t xml:space="preserve">This is a lengthy process, not normally done.
</t>
        </r>
      </text>
    </comment>
    <comment ref="F36" authorId="0">
      <text>
        <r>
          <rPr>
            <sz val="9"/>
            <color indexed="81"/>
            <rFont val="Tahoma"/>
            <family val="2"/>
          </rPr>
          <t>But extra battery comes with al the electronics, instead of just being a battery.</t>
        </r>
      </text>
    </comment>
    <comment ref="G36" authorId="0">
      <text>
        <r>
          <rPr>
            <sz val="9"/>
            <color indexed="81"/>
            <rFont val="Tahoma"/>
            <family val="2"/>
          </rPr>
          <t>The 1st battery (36V 10Ah) may not be enough, but it seems like it can be swapped for another (</t>
        </r>
        <r>
          <rPr>
            <b/>
            <sz val="9"/>
            <color indexed="81"/>
            <rFont val="Tahoma"/>
            <family val="2"/>
          </rPr>
          <t>To be verified</t>
        </r>
        <r>
          <rPr>
            <sz val="9"/>
            <color indexed="81"/>
            <rFont val="Tahoma"/>
            <family val="2"/>
          </rPr>
          <t>).</t>
        </r>
      </text>
    </comment>
    <comment ref="H36" authorId="0">
      <text>
        <r>
          <rPr>
            <sz val="8"/>
            <color indexed="81"/>
            <rFont val="Tahoma"/>
            <family val="2"/>
          </rPr>
          <t>An aux battery is needed.
This should become available in Fall 2009, and hopefully be usable with existing models.</t>
        </r>
        <r>
          <rPr>
            <sz val="8"/>
            <color indexed="81"/>
            <rFont val="Tahoma"/>
            <family val="2"/>
          </rPr>
          <t xml:space="preserve">
Currently, one can purchase a spare wheel with battery.</t>
        </r>
      </text>
    </comment>
    <comment ref="L36" authorId="0">
      <text>
        <r>
          <rPr>
            <sz val="8"/>
            <color indexed="81"/>
            <rFont val="Tahoma"/>
            <family val="2"/>
          </rPr>
          <t>Just carry a spare, and swap.</t>
        </r>
        <r>
          <rPr>
            <sz val="8"/>
            <color indexed="81"/>
            <rFont val="Tahoma"/>
            <family val="2"/>
          </rPr>
          <t xml:space="preserve">
</t>
        </r>
      </text>
    </comment>
    <comment ref="M36" authorId="0">
      <text>
        <r>
          <rPr>
            <sz val="8"/>
            <color indexed="81"/>
            <rFont val="Tahoma"/>
            <family val="2"/>
          </rPr>
          <t>Just carry a spare, and swap.
But swapping this custom setup may not be fast.</t>
        </r>
        <r>
          <rPr>
            <sz val="8"/>
            <color indexed="81"/>
            <rFont val="Tahoma"/>
            <family val="2"/>
          </rPr>
          <t xml:space="preserve">
</t>
        </r>
      </text>
    </comment>
    <comment ref="O36" authorId="0">
      <text>
        <r>
          <rPr>
            <sz val="8"/>
            <color indexed="81"/>
            <rFont val="Tahoma"/>
            <family val="2"/>
          </rPr>
          <t>Just carry a spare, and swap.</t>
        </r>
        <r>
          <rPr>
            <sz val="8"/>
            <color indexed="81"/>
            <rFont val="Tahoma"/>
            <family val="2"/>
          </rPr>
          <t xml:space="preserve">
Website says: "Fast Recharge - 90% capacity in 20 mins"  but do I need to carry a charger + electric chord during rudes to make use of recharging during rides?</t>
        </r>
      </text>
    </comment>
    <comment ref="Q36" authorId="0">
      <text>
        <r>
          <rPr>
            <sz val="9"/>
            <color indexed="81"/>
            <rFont val="Tahoma"/>
            <family val="2"/>
          </rPr>
          <t>The 1st battery (36V 10Ah) may not be enough, but it seems like it can be swapped for another.
Website says: Locking quick-release removeable battery pack.</t>
        </r>
      </text>
    </comment>
    <comment ref="R36" authorId="0">
      <text>
        <r>
          <rPr>
            <sz val="10"/>
            <color indexed="81"/>
            <rFont val="Tahoma"/>
            <family val="2"/>
          </rPr>
          <t xml:space="preserve">Just carry a spare, and swap.
</t>
        </r>
        <r>
          <rPr>
            <u/>
            <sz val="10"/>
            <color indexed="81"/>
            <rFont val="Tahoma"/>
            <family val="2"/>
          </rPr>
          <t>Jerome</t>
        </r>
        <r>
          <rPr>
            <sz val="10"/>
            <color indexed="81"/>
            <rFont val="Tahoma"/>
            <family val="2"/>
          </rPr>
          <t xml:space="preserve">: Needed because internal one is under 1000 Wh and apparently the efficiency of this motor is so-so: Website says "Range: (no pedaling)
20-25km" --&gt; 12-15 miles. I want 30 miles @ 25 mph.
</t>
        </r>
        <r>
          <rPr>
            <u/>
            <sz val="10"/>
            <color indexed="81"/>
            <rFont val="Tahoma"/>
            <family val="2"/>
          </rPr>
          <t>John @ Stealth, 20009/10/7</t>
        </r>
        <r>
          <rPr>
            <sz val="10"/>
            <color indexed="81"/>
            <rFont val="Tahoma"/>
            <family val="2"/>
          </rPr>
          <t xml:space="preserve">: The packs will be set up so that Anderson connectors are used on both and the charge socket is an XLR type.  You'll have 2 chargers so you'll be able to charge in the bike or out of the bike using either of the chargers.
</t>
        </r>
        <r>
          <rPr>
            <u/>
            <sz val="10"/>
            <color indexed="81"/>
            <rFont val="Tahoma"/>
            <family val="2"/>
          </rPr>
          <t>John @ Stealth, 20009/10/9</t>
        </r>
        <r>
          <rPr>
            <sz val="10"/>
            <color indexed="81"/>
            <rFont val="Tahoma"/>
            <family val="2"/>
          </rPr>
          <t xml:space="preserve">: You might want to modify your backpack a little so that it's padded out slightly just to protect the battery pack if you crash and land on it. While you can't kick it around it'll be tough enough for carrying around... as long as you don't mind carrying </t>
        </r>
        <r>
          <rPr>
            <b/>
            <sz val="10"/>
            <color indexed="81"/>
            <rFont val="Tahoma"/>
            <family val="2"/>
          </rPr>
          <t>9 kg (20 lb)</t>
        </r>
        <r>
          <rPr>
            <sz val="10"/>
            <color indexed="81"/>
            <rFont val="Tahoma"/>
            <family val="2"/>
          </rPr>
          <t xml:space="preserve"> around on your back.</t>
        </r>
      </text>
    </comment>
    <comment ref="S36" authorId="0">
      <text>
        <r>
          <rPr>
            <sz val="10"/>
            <color indexed="81"/>
            <rFont val="Tahoma"/>
            <family val="2"/>
          </rPr>
          <t xml:space="preserve">Just carry a spare, and swap.
</t>
        </r>
        <r>
          <rPr>
            <u/>
            <sz val="10"/>
            <color indexed="81"/>
            <rFont val="Tahoma"/>
            <family val="2"/>
          </rPr>
          <t>Jerome</t>
        </r>
        <r>
          <rPr>
            <sz val="10"/>
            <color indexed="81"/>
            <rFont val="Tahoma"/>
            <family val="2"/>
          </rPr>
          <t xml:space="preserve">: Needed because internal one is under 1000 Wh and apparently the efficiency of this motor is so-so: Website says "Range: (no pedaling)
20-25km" --&gt; 12-15 miles. I want 30 miles @ 25 mph.
</t>
        </r>
        <r>
          <rPr>
            <u/>
            <sz val="10"/>
            <color indexed="81"/>
            <rFont val="Tahoma"/>
            <family val="2"/>
          </rPr>
          <t>John @ Stealth, 20009/10/7</t>
        </r>
        <r>
          <rPr>
            <sz val="10"/>
            <color indexed="81"/>
            <rFont val="Tahoma"/>
            <family val="2"/>
          </rPr>
          <t xml:space="preserve">: The packs will be set up so that Anderson connectors are used on both and the charge socket is an XLR type.  You'll have 2 chargers so you'll be able to charge in the bike or out of the bike using either of the chargers.
</t>
        </r>
        <r>
          <rPr>
            <u/>
            <sz val="10"/>
            <color indexed="81"/>
            <rFont val="Tahoma"/>
            <family val="2"/>
          </rPr>
          <t>John @ Stealth, 20009/10/9</t>
        </r>
        <r>
          <rPr>
            <sz val="10"/>
            <color indexed="81"/>
            <rFont val="Tahoma"/>
            <family val="2"/>
          </rPr>
          <t xml:space="preserve">: You might want to modify your backpack a little so that it's padded out slightly just to protect the battery pack if you crash and land on it. While you can't kick it around it'll be tough enough for carrying around... as long as you don't mind carrying </t>
        </r>
        <r>
          <rPr>
            <b/>
            <sz val="10"/>
            <color indexed="81"/>
            <rFont val="Tahoma"/>
            <family val="2"/>
          </rPr>
          <t>9 kg (20 lb)</t>
        </r>
        <r>
          <rPr>
            <sz val="10"/>
            <color indexed="81"/>
            <rFont val="Tahoma"/>
            <family val="2"/>
          </rPr>
          <t xml:space="preserve"> around on your back.</t>
        </r>
      </text>
    </comment>
    <comment ref="T36" authorId="0">
      <text>
        <r>
          <rPr>
            <sz val="8"/>
            <color indexed="81"/>
            <rFont val="Tahoma"/>
            <family val="2"/>
          </rPr>
          <t>The 1st battery (set A) is internal (verified when I test rode at OrangeCycle.com on 2009/5/2) and set B is added on the rear rack.
Rider can easily switch from battery set A/OFF/B from the main switch on the frame.</t>
        </r>
      </text>
    </comment>
    <comment ref="U36" authorId="0">
      <text>
        <r>
          <rPr>
            <sz val="9"/>
            <color indexed="81"/>
            <rFont val="Tahoma"/>
            <family val="2"/>
          </rPr>
          <t>The 1st battery (36V 14Ah) should be enough, and on the similar bike (Zclipse Sport) I verified it can be swapped.</t>
        </r>
      </text>
    </comment>
    <comment ref="F37" authorId="0">
      <text>
        <r>
          <rPr>
            <sz val="9"/>
            <color indexed="81"/>
            <rFont val="Tahoma"/>
            <family val="2"/>
          </rPr>
          <t xml:space="preserve">1000 $ according to:
http://www.bikeforums.net/showpost.php?p=7995006&amp;postcount=12
</t>
        </r>
      </text>
    </comment>
    <comment ref="G37" authorId="0">
      <text>
        <r>
          <rPr>
            <u/>
            <sz val="9"/>
            <color indexed="81"/>
            <rFont val="Tahoma"/>
            <family val="2"/>
          </rPr>
          <t>Jeff @ EcoBike USA, 2009/12/17</t>
        </r>
        <r>
          <rPr>
            <sz val="9"/>
            <color indexed="81"/>
            <rFont val="Tahoma"/>
            <family val="2"/>
          </rPr>
          <t>: 477 $.</t>
        </r>
        <r>
          <rPr>
            <u/>
            <sz val="9"/>
            <color indexed="81"/>
            <rFont val="Tahoma"/>
            <family val="2"/>
          </rPr>
          <t xml:space="preserve">
Kevin @ Electric Cyclery, 2009/12/16</t>
        </r>
        <r>
          <rPr>
            <sz val="9"/>
            <color indexed="81"/>
            <rFont val="Tahoma"/>
            <family val="2"/>
          </rPr>
          <t>: About 480 $.</t>
        </r>
      </text>
    </comment>
    <comment ref="H37" authorId="0">
      <text>
        <r>
          <rPr>
            <sz val="9"/>
            <color indexed="81"/>
            <rFont val="Tahoma"/>
            <family val="2"/>
          </rPr>
          <t>No spare battery available at the moment (2009/10/15) which is not in the front hub.</t>
        </r>
      </text>
    </comment>
    <comment ref="I37" authorId="0">
      <text>
        <r>
          <rPr>
            <b/>
            <sz val="9"/>
            <color indexed="81"/>
            <rFont val="Tahoma"/>
            <family val="2"/>
          </rPr>
          <t>TBD</t>
        </r>
        <r>
          <rPr>
            <sz val="9"/>
            <color indexed="81"/>
            <rFont val="Tahoma"/>
            <family val="2"/>
          </rPr>
          <t xml:space="preserve">
Assuming 600$ for a 15 Ah 36 V battery</t>
        </r>
      </text>
    </comment>
    <comment ref="J37" authorId="0">
      <text>
        <r>
          <rPr>
            <sz val="9"/>
            <color indexed="81"/>
            <rFont val="Tahoma"/>
            <family val="2"/>
          </rPr>
          <t xml:space="preserve">About 450 $U for an old NiMH battery.
</t>
        </r>
      </text>
    </comment>
    <comment ref="K37" authorId="0">
      <text>
        <r>
          <rPr>
            <sz val="9"/>
            <color indexed="81"/>
            <rFont val="Tahoma"/>
            <family val="2"/>
          </rPr>
          <t xml:space="preserve">550 $US for an eZee Lithium Polymer Battery @ Electric Bike LA.
</t>
        </r>
      </text>
    </comment>
    <comment ref="L37" authorId="0">
      <text>
        <r>
          <rPr>
            <sz val="9"/>
            <color indexed="81"/>
            <rFont val="Tahoma"/>
            <family val="2"/>
          </rPr>
          <t>Website: LFP-4812S 48V/12AH  $416.
+ Shipping estimate.</t>
        </r>
      </text>
    </comment>
    <comment ref="M37" authorId="0">
      <text>
        <r>
          <rPr>
            <sz val="9"/>
            <color indexed="81"/>
            <rFont val="Tahoma"/>
            <family val="2"/>
          </rPr>
          <t>No spare battery quoted because we can make the main one as big as desired.</t>
        </r>
      </text>
    </comment>
    <comment ref="N37" authorId="0">
      <text>
        <r>
          <rPr>
            <b/>
            <sz val="9"/>
            <color indexed="81"/>
            <rFont val="Tahoma"/>
            <family val="2"/>
          </rPr>
          <t>TBD</t>
        </r>
        <r>
          <rPr>
            <sz val="9"/>
            <color indexed="81"/>
            <rFont val="Tahoma"/>
            <family val="2"/>
          </rPr>
          <t xml:space="preserve">
Larry Pizzi (President of Currie Tech), 2009/3/7: Battery is part of a pack (with some electronics). No price set yet, but can be expected around 900$.</t>
        </r>
      </text>
    </comment>
    <comment ref="O37" authorId="0">
      <text>
        <r>
          <rPr>
            <b/>
            <sz val="9"/>
            <color indexed="81"/>
            <rFont val="Tahoma"/>
            <family val="2"/>
          </rPr>
          <t>TBD</t>
        </r>
        <r>
          <rPr>
            <sz val="9"/>
            <color indexed="81"/>
            <rFont val="Tahoma"/>
            <family val="2"/>
          </rPr>
          <t xml:space="preserve">
Probably very expensive like the BionX because this bike is an adaptation of the BionX kit. Controller and battery cannot be separated?</t>
        </r>
      </text>
    </comment>
    <comment ref="P37" authorId="0">
      <text>
        <r>
          <rPr>
            <sz val="9"/>
            <color indexed="81"/>
            <rFont val="Tahoma"/>
            <family val="2"/>
          </rPr>
          <t>Touring package (extra battery and bag): +1849$</t>
        </r>
      </text>
    </comment>
    <comment ref="Q37" authorId="0">
      <text>
        <r>
          <rPr>
            <sz val="9"/>
            <color indexed="81"/>
            <rFont val="Tahoma"/>
            <family val="2"/>
          </rPr>
          <t xml:space="preserve">Approximate quote from US distributor.
</t>
        </r>
      </text>
    </comment>
    <comment ref="R37" authorId="2">
      <text>
        <r>
          <rPr>
            <sz val="8"/>
            <color indexed="81"/>
            <rFont val="Tahoma"/>
            <family val="2"/>
          </rPr>
          <t xml:space="preserve">John @ Stealth, 2009/10/8: The price of an extra battery pack (770 Wh) with charger is $1250 AUD.
According to http://www.xe.com, on 2009/10/7 the rate is 1 $AUD = 0.88674 $US.
==&gt; </t>
        </r>
        <r>
          <rPr>
            <b/>
            <sz val="8"/>
            <color indexed="81"/>
            <rFont val="Tahoma"/>
            <family val="2"/>
          </rPr>
          <t>1108 $US</t>
        </r>
      </text>
    </comment>
    <comment ref="S37" authorId="2">
      <text>
        <r>
          <rPr>
            <sz val="8"/>
            <color indexed="81"/>
            <rFont val="Tahoma"/>
            <family val="2"/>
          </rPr>
          <t xml:space="preserve">John @ Stealth, 2009/10/9: The price of an extra battery pack (770 Wh) with charger is $1250 AUD.
According to http://www.xe.com, on 2009/10/7 the rate is 1 $AUD = 0.88674 $US.
==&gt; </t>
        </r>
        <r>
          <rPr>
            <b/>
            <sz val="8"/>
            <color indexed="81"/>
            <rFont val="Tahoma"/>
            <family val="2"/>
          </rPr>
          <t>1108 $US</t>
        </r>
      </text>
    </comment>
    <comment ref="T37" authorId="0">
      <text>
        <r>
          <rPr>
            <sz val="9"/>
            <color indexed="81"/>
            <rFont val="Tahoma"/>
            <family val="2"/>
          </rPr>
          <t>They sell for about 500 $ through Zclipse.
Auxiliary battery for about 500 $, according to John @ OrangeCycle.com.</t>
        </r>
      </text>
    </comment>
    <comment ref="U37" authorId="0">
      <text>
        <r>
          <rPr>
            <sz val="9"/>
            <color indexed="81"/>
            <rFont val="Tahoma"/>
            <family val="2"/>
          </rPr>
          <t xml:space="preserve">514 GBP.
</t>
        </r>
      </text>
    </comment>
    <comment ref="V37" authorId="0">
      <text>
        <r>
          <rPr>
            <b/>
            <sz val="9"/>
            <color indexed="81"/>
            <rFont val="Tahoma"/>
            <family val="2"/>
          </rPr>
          <t>TBD</t>
        </r>
        <r>
          <rPr>
            <sz val="9"/>
            <color indexed="81"/>
            <rFont val="Tahoma"/>
            <family val="2"/>
          </rPr>
          <t xml:space="preserve">
</t>
        </r>
      </text>
    </comment>
    <comment ref="E38" authorId="0">
      <text>
        <r>
          <rPr>
            <b/>
            <sz val="9"/>
            <color indexed="81"/>
            <rFont val="Tahoma"/>
            <family val="2"/>
          </rPr>
          <t>RR</t>
        </r>
        <r>
          <rPr>
            <sz val="9"/>
            <color indexed="81"/>
            <rFont val="Tahoma"/>
            <family val="2"/>
          </rPr>
          <t xml:space="preserve">: Rear Rack.
</t>
        </r>
        <r>
          <rPr>
            <b/>
            <sz val="9"/>
            <color indexed="81"/>
            <rFont val="Tahoma"/>
            <family val="2"/>
          </rPr>
          <t>BP</t>
        </r>
        <r>
          <rPr>
            <sz val="9"/>
            <color indexed="81"/>
            <rFont val="Tahoma"/>
            <family val="2"/>
          </rPr>
          <t xml:space="preserve">: Back Pack.
</t>
        </r>
        <r>
          <rPr>
            <b/>
            <sz val="9"/>
            <color indexed="81"/>
            <rFont val="Tahoma"/>
            <family val="2"/>
          </rPr>
          <t>NA</t>
        </r>
        <r>
          <rPr>
            <sz val="9"/>
            <color indexed="81"/>
            <rFont val="Tahoma"/>
            <family val="2"/>
          </rPr>
          <t>: Not Available.</t>
        </r>
        <r>
          <rPr>
            <sz val="9"/>
            <color indexed="81"/>
            <rFont val="Tahoma"/>
            <family val="2"/>
          </rPr>
          <t xml:space="preserve">
</t>
        </r>
      </text>
    </comment>
    <comment ref="H38" authorId="0">
      <text>
        <r>
          <rPr>
            <sz val="9"/>
            <color indexed="81"/>
            <rFont val="Tahoma"/>
            <family val="2"/>
          </rPr>
          <t>No possible to add an extra battery or easily swap the main one from another carried along.</t>
        </r>
      </text>
    </comment>
    <comment ref="H41" authorId="0">
      <text>
        <r>
          <rPr>
            <sz val="9"/>
            <color indexed="81"/>
            <rFont val="Tahoma"/>
            <family val="2"/>
          </rPr>
          <t>None available at the moment.</t>
        </r>
      </text>
    </comment>
    <comment ref="M41" authorId="0">
      <text>
        <r>
          <rPr>
            <sz val="9"/>
            <color indexed="81"/>
            <rFont val="Tahoma"/>
            <family val="2"/>
          </rPr>
          <t>Not needed.</t>
        </r>
      </text>
    </comment>
    <comment ref="P41" authorId="0">
      <text>
        <r>
          <rPr>
            <sz val="9"/>
            <color indexed="81"/>
            <rFont val="Tahoma"/>
            <family val="2"/>
          </rPr>
          <t xml:space="preserve">Website says battery alone is 15 lb. Adding another 5 for the rack and bag.
</t>
        </r>
      </text>
    </comment>
    <comment ref="T41" authorId="0">
      <text>
        <r>
          <rPr>
            <b/>
            <sz val="9"/>
            <color indexed="81"/>
            <rFont val="Tahoma"/>
            <family val="2"/>
          </rPr>
          <t>TBD</t>
        </r>
        <r>
          <rPr>
            <sz val="9"/>
            <color indexed="81"/>
            <rFont val="Tahoma"/>
            <family val="2"/>
          </rPr>
          <t xml:space="preserve">
</t>
        </r>
      </text>
    </comment>
    <comment ref="H43" authorId="0">
      <text>
        <r>
          <rPr>
            <sz val="9"/>
            <color indexed="81"/>
            <rFont val="Tahoma"/>
            <family val="2"/>
          </rPr>
          <t>No extra battery available at the moment.</t>
        </r>
      </text>
    </comment>
    <comment ref="P43" authorId="0">
      <text>
        <r>
          <rPr>
            <sz val="9"/>
            <color indexed="81"/>
            <rFont val="Tahoma"/>
            <family val="2"/>
          </rPr>
          <t>Connected before ride.</t>
        </r>
      </text>
    </comment>
    <comment ref="T43" authorId="0">
      <text>
        <r>
          <rPr>
            <sz val="9"/>
            <color indexed="81"/>
            <rFont val="Tahoma"/>
            <family val="2"/>
          </rPr>
          <t>Connected before ride.</t>
        </r>
      </text>
    </comment>
    <comment ref="F46" authorId="0">
      <text>
        <r>
          <rPr>
            <sz val="9"/>
            <color indexed="81"/>
            <rFont val="Tahoma"/>
            <family val="2"/>
          </rPr>
          <t xml:space="preserve">Electric Cyclery website: </t>
        </r>
        <r>
          <rPr>
            <b/>
            <sz val="9"/>
            <color indexed="81"/>
            <rFont val="Tahoma"/>
            <family val="2"/>
          </rPr>
          <t>Speeds over 25 mph</t>
        </r>
        <r>
          <rPr>
            <sz val="9"/>
            <color indexed="81"/>
            <rFont val="Tahoma"/>
            <family val="2"/>
          </rPr>
          <t>.
http://www.greenspeed.us/bionx_500_lithium_battery.htm
So, I assume a conservative cruise speed of 25 mph.</t>
        </r>
      </text>
    </comment>
    <comment ref="G46" authorId="0">
      <text>
        <r>
          <rPr>
            <sz val="9"/>
            <color indexed="81"/>
            <rFont val="Tahoma"/>
            <family val="2"/>
          </rPr>
          <t xml:space="preserve">Limited by speed regulator.
</t>
        </r>
        <r>
          <rPr>
            <u/>
            <sz val="9"/>
            <color indexed="81"/>
            <rFont val="Tahoma"/>
            <family val="2"/>
          </rPr>
          <t>Kevin @ Electric Cyclery, 2009/12/16</t>
        </r>
        <r>
          <rPr>
            <sz val="9"/>
            <color indexed="81"/>
            <rFont val="Tahoma"/>
            <family val="2"/>
          </rPr>
          <t xml:space="preserve">: About 18-19 mph for an adult, 20 mph for a light kid.
</t>
        </r>
        <r>
          <rPr>
            <u/>
            <sz val="9"/>
            <color indexed="81"/>
            <rFont val="Tahoma"/>
            <family val="2"/>
          </rPr>
          <t>Jeff @ EcoBike USA, 2009/12/17</t>
        </r>
        <r>
          <rPr>
            <sz val="9"/>
            <color indexed="81"/>
            <rFont val="Tahoma"/>
            <family val="2"/>
          </rPr>
          <t>: 17-18 mph on motor alone. Limiter is inside electronics so difficult to disable.</t>
        </r>
      </text>
    </comment>
    <comment ref="H46" authorId="0">
      <text>
        <r>
          <rPr>
            <sz val="9"/>
            <color indexed="81"/>
            <rFont val="Tahoma"/>
            <family val="2"/>
          </rPr>
          <t>Read http://www.epluselectricbike.com/forum/forum_posts.asp?TID=11&amp;PID=83#83</t>
        </r>
      </text>
    </comment>
    <comment ref="I46" authorId="0">
      <text>
        <r>
          <rPr>
            <sz val="9"/>
            <color indexed="81"/>
            <rFont val="Tahoma"/>
            <family val="2"/>
          </rPr>
          <t>Read http://www.epluselectricbike.com/forum/forum_posts.asp?TID=11&amp;PID=83#83</t>
        </r>
      </text>
    </comment>
    <comment ref="J46" authorId="0">
      <text>
        <r>
          <rPr>
            <sz val="9"/>
            <color indexed="81"/>
            <rFont val="Tahoma"/>
            <family val="2"/>
          </rPr>
          <t>Limited by speed regulator.</t>
        </r>
      </text>
    </comment>
    <comment ref="K46" authorId="0">
      <text>
        <r>
          <rPr>
            <sz val="9"/>
            <color indexed="81"/>
            <rFont val="Tahoma"/>
            <family val="2"/>
          </rPr>
          <t>Limited by speed regulator.</t>
        </r>
      </text>
    </comment>
    <comment ref="L46" authorId="0">
      <text>
        <r>
          <rPr>
            <sz val="9"/>
            <color indexed="81"/>
            <rFont val="Tahoma"/>
            <family val="2"/>
          </rPr>
          <t>30 mph according to:
http://groups.google.com/group/tidalforce/msg/d9663824ea5d5893</t>
        </r>
      </text>
    </comment>
    <comment ref="M46" authorId="1">
      <text>
        <r>
          <rPr>
            <sz val="8"/>
            <color indexed="81"/>
            <rFont val="Tahoma"/>
            <family val="2"/>
          </rPr>
          <t>25 mph (no assist) according to Chris Hunt.
But gearing of stock Cadillac AM2.4 is bad for this bike, as only the top gear seams to make sense.</t>
        </r>
      </text>
    </comment>
    <comment ref="N46" authorId="0">
      <text>
        <r>
          <rPr>
            <sz val="8"/>
            <color indexed="81"/>
            <rFont val="Tahoma"/>
            <family val="2"/>
          </rPr>
          <t xml:space="preserve">Website says 20+ in turbo mode. This is a pedal-assist bike, you cannot run it on motor alone.
On 2009/3/7, I test rode and was getting about </t>
        </r>
        <r>
          <rPr>
            <b/>
            <sz val="8"/>
            <color indexed="81"/>
            <rFont val="Tahoma"/>
            <family val="2"/>
          </rPr>
          <t>19 mph</t>
        </r>
        <r>
          <rPr>
            <sz val="8"/>
            <color indexed="81"/>
            <rFont val="Tahoma"/>
            <family val="2"/>
          </rPr>
          <t xml:space="preserve"> (GPS measured) with light-moderate pedal assistance. Average value from up/down wind runs.
</t>
        </r>
      </text>
    </comment>
    <comment ref="O46" authorId="0">
      <text>
        <r>
          <rPr>
            <sz val="9"/>
            <color indexed="81"/>
            <rFont val="Tahoma"/>
            <family val="2"/>
          </rPr>
          <t>Limited by speed regulator.</t>
        </r>
      </text>
    </comment>
    <comment ref="P46" authorId="1">
      <text>
        <r>
          <rPr>
            <sz val="8"/>
            <color indexed="81"/>
            <rFont val="Tahoma"/>
            <family val="2"/>
          </rPr>
          <t>Website: 28 mph for lght pedal assist.</t>
        </r>
      </text>
    </comment>
    <comment ref="Q46" authorId="0">
      <text>
        <r>
          <rPr>
            <sz val="9"/>
            <color indexed="81"/>
            <rFont val="Tahoma"/>
            <family val="2"/>
          </rPr>
          <t>20 mph according to website.
Jerome Daoust, 2009/10/23: Test rode at FreschElectricBikes.com. I measured (GPS) 16.7 mph with motor alone, 17 mph with light pedal assist.
Aside from 7th gear (highest), I also tried 6th gear and it was worse, so I did not try 5th or lower.
Also I was lowering my shoulders (to reduce frontal area) when trying to achieve that max speed.</t>
        </r>
      </text>
    </comment>
    <comment ref="R46" authorId="0">
      <text>
        <r>
          <rPr>
            <sz val="9"/>
            <color indexed="81"/>
            <rFont val="Tahoma"/>
            <family val="2"/>
          </rPr>
          <t>Website: 50 km/h.</t>
        </r>
      </text>
    </comment>
    <comment ref="S46" authorId="0">
      <text>
        <r>
          <rPr>
            <sz val="9"/>
            <color indexed="81"/>
            <rFont val="Tahoma"/>
            <family val="2"/>
          </rPr>
          <t>John @ Stealth, 2009/10/24: In order to achieve better range the top speed of the bike will be around 35-40km/h.  This should comfortably get you 30-35km minimum range.</t>
        </r>
      </text>
    </comment>
    <comment ref="T46" authorId="0">
      <text>
        <r>
          <rPr>
            <sz val="9"/>
            <color indexed="81"/>
            <rFont val="Tahoma"/>
            <family val="2"/>
          </rPr>
          <t xml:space="preserve">Limited by speed regulator to 20 mph.
When I test rode at OrangeCycle.com on </t>
        </r>
        <r>
          <rPr>
            <u/>
            <sz val="9"/>
            <color indexed="81"/>
            <rFont val="Tahoma"/>
            <family val="2"/>
          </rPr>
          <t>2009/5/2</t>
        </r>
        <r>
          <rPr>
            <sz val="9"/>
            <color indexed="81"/>
            <rFont val="Tahoma"/>
            <family val="2"/>
          </rPr>
          <t xml:space="preserve"> I drove a medium length street both ways (to cancel wind effect) and with my GPS observed that without pedalling it gets up to a steady 18 mph then occasionally displayed 19 mph. I rate this bike at </t>
        </r>
        <r>
          <rPr>
            <b/>
            <sz val="9"/>
            <color indexed="81"/>
            <rFont val="Tahoma"/>
            <family val="2"/>
          </rPr>
          <t>19 mph</t>
        </r>
        <r>
          <rPr>
            <sz val="9"/>
            <color indexed="81"/>
            <rFont val="Tahoma"/>
            <family val="2"/>
          </rPr>
          <t xml:space="preserve"> with light pedalling.
I tried another on </t>
        </r>
        <r>
          <rPr>
            <u/>
            <sz val="9"/>
            <color indexed="81"/>
            <rFont val="Tahoma"/>
            <family val="2"/>
          </rPr>
          <t>2010/1/2</t>
        </r>
        <r>
          <rPr>
            <sz val="9"/>
            <color indexed="81"/>
            <rFont val="Tahoma"/>
            <family val="2"/>
          </rPr>
          <t xml:space="preserve"> at Pedego, and on its speeedometer (not a GPS) it quickly climbed to </t>
        </r>
        <r>
          <rPr>
            <b/>
            <sz val="9"/>
            <color indexed="81"/>
            <rFont val="Tahoma"/>
            <family val="2"/>
          </rPr>
          <t>21 mph</t>
        </r>
        <r>
          <rPr>
            <sz val="9"/>
            <color indexed="81"/>
            <rFont val="Tahoma"/>
            <family val="2"/>
          </rPr>
          <t xml:space="preserve"> on motor alone.</t>
        </r>
      </text>
    </comment>
    <comment ref="U46" authorId="0">
      <text>
        <r>
          <rPr>
            <sz val="9"/>
            <color indexed="81"/>
            <rFont val="Tahoma"/>
            <family val="2"/>
          </rPr>
          <t>15.5mph under power (19.5mph with off road option button activated)</t>
        </r>
      </text>
    </comment>
    <comment ref="V46" authorId="0">
      <text>
        <r>
          <rPr>
            <sz val="9"/>
            <color indexed="81"/>
            <rFont val="Tahoma"/>
            <family val="2"/>
          </rPr>
          <t>Limited by speed regulator. Website says:
20mph top speed with motor only, faster with pedaling.</t>
        </r>
      </text>
    </comment>
    <comment ref="H47" authorId="0">
      <text>
        <r>
          <rPr>
            <sz val="9"/>
            <color indexed="81"/>
            <rFont val="Tahoma"/>
            <family val="2"/>
          </rPr>
          <t>Read http://www.epluselectricbike.com/forum/forum_posts.asp?TID=11&amp;PID=83#83</t>
        </r>
      </text>
    </comment>
    <comment ref="I47" authorId="0">
      <text>
        <r>
          <rPr>
            <sz val="9"/>
            <color indexed="81"/>
            <rFont val="Tahoma"/>
            <family val="2"/>
          </rPr>
          <t>Read http://www.epluselectricbike.com/forum/forum_posts.asp?TID=11&amp;PID=83#83</t>
        </r>
      </text>
    </comment>
    <comment ref="M47" authorId="1">
      <text>
        <r>
          <rPr>
            <sz val="8"/>
            <color indexed="81"/>
            <rFont val="Tahoma"/>
            <family val="2"/>
          </rPr>
          <t>Tested 2008/11/9 a 51.2 V battery and the new BMC 600 W motor: 33 mph on Cycle Analyst.</t>
        </r>
      </text>
    </comment>
    <comment ref="N47" authorId="0">
      <text>
        <r>
          <rPr>
            <sz val="8"/>
            <color indexed="81"/>
            <rFont val="Tahoma"/>
            <family val="2"/>
          </rPr>
          <t>On 2009/3/7, I test rode and was getting about 25 mph (GPS measured) with maximum pedal assistance and  highest boost mode. Average value from up/down wind runs.</t>
        </r>
      </text>
    </comment>
    <comment ref="P47" authorId="1">
      <text>
        <r>
          <rPr>
            <sz val="8"/>
            <color indexed="81"/>
            <rFont val="Tahoma"/>
            <family val="2"/>
          </rPr>
          <t>Website: 34+ mph for "Getting after it".</t>
        </r>
      </text>
    </comment>
    <comment ref="Q47" authorId="0">
      <text>
        <r>
          <rPr>
            <sz val="9"/>
            <color indexed="81"/>
            <rFont val="Tahoma"/>
            <family val="2"/>
          </rPr>
          <t>Jerome Daoust, 2009/10/23:
Test rode at FreschElectricBikes.com. Motor cuts out at 19 mph (GPS measured) as noise goes away, and I was able to reach 20 mph on max leg power alone.
Randall Schleier, 2009/10/24: There is a sensor on the rear frame and a magnetic attachment on the spoke. It automatically cuts the motor off when you exceed 32 kph. You can disable that feature by removing the magnet from the spoke.</t>
        </r>
      </text>
    </comment>
    <comment ref="R47" authorId="0">
      <text>
        <r>
          <rPr>
            <sz val="9"/>
            <color indexed="81"/>
            <rFont val="Tahoma"/>
            <family val="2"/>
          </rPr>
          <t>Website: 55 km/h.</t>
        </r>
      </text>
    </comment>
    <comment ref="T47" authorId="0">
      <text>
        <r>
          <rPr>
            <sz val="9"/>
            <color indexed="81"/>
            <rFont val="Tahoma"/>
            <family val="2"/>
          </rPr>
          <t>On 2009/5/2 I observed 22 mph on my GPS, with max pedalling effort.</t>
        </r>
      </text>
    </comment>
    <comment ref="V47" authorId="0">
      <text>
        <r>
          <rPr>
            <sz val="9"/>
            <color indexed="81"/>
            <rFont val="Tahoma"/>
            <family val="2"/>
          </rPr>
          <t>Website says:
20mph top speed with motor only, faster with pedaling.</t>
        </r>
      </text>
    </comment>
    <comment ref="F49" authorId="0">
      <text>
        <r>
          <rPr>
            <b/>
            <sz val="9"/>
            <color indexed="81"/>
            <rFont val="Tahoma"/>
            <family val="2"/>
          </rPr>
          <t>TBD</t>
        </r>
        <r>
          <rPr>
            <sz val="9"/>
            <color indexed="81"/>
            <rFont val="Tahoma"/>
            <family val="2"/>
          </rPr>
          <t xml:space="preserve">
</t>
        </r>
      </text>
    </comment>
    <comment ref="G49" authorId="0">
      <text>
        <r>
          <rPr>
            <b/>
            <sz val="9"/>
            <color indexed="81"/>
            <rFont val="Tahoma"/>
            <family val="2"/>
          </rPr>
          <t>TBD</t>
        </r>
        <r>
          <rPr>
            <sz val="9"/>
            <color indexed="81"/>
            <rFont val="Tahoma"/>
            <family val="2"/>
          </rPr>
          <t xml:space="preserve">
</t>
        </r>
      </text>
    </comment>
    <comment ref="K49" authorId="0">
      <text>
        <r>
          <rPr>
            <b/>
            <sz val="9"/>
            <color indexed="81"/>
            <rFont val="Tahoma"/>
            <family val="2"/>
          </rPr>
          <t>TBD</t>
        </r>
        <r>
          <rPr>
            <sz val="9"/>
            <color indexed="81"/>
            <rFont val="Tahoma"/>
            <family val="2"/>
          </rPr>
          <t xml:space="preserve">
</t>
        </r>
      </text>
    </comment>
    <comment ref="M49" authorId="0">
      <text>
        <r>
          <rPr>
            <b/>
            <sz val="9"/>
            <color indexed="81"/>
            <rFont val="Tahoma"/>
            <family val="2"/>
          </rPr>
          <t>TBD</t>
        </r>
        <r>
          <rPr>
            <sz val="9"/>
            <color indexed="81"/>
            <rFont val="Tahoma"/>
            <family val="2"/>
          </rPr>
          <t xml:space="preserve">
</t>
        </r>
      </text>
    </comment>
    <comment ref="N49" authorId="0">
      <text>
        <r>
          <rPr>
            <b/>
            <sz val="9"/>
            <color indexed="81"/>
            <rFont val="Tahoma"/>
            <family val="2"/>
          </rPr>
          <t>TBD</t>
        </r>
        <r>
          <rPr>
            <sz val="9"/>
            <color indexed="81"/>
            <rFont val="Tahoma"/>
            <family val="2"/>
          </rPr>
          <t xml:space="preserve">
</t>
        </r>
      </text>
    </comment>
    <comment ref="O49" authorId="0">
      <text>
        <r>
          <rPr>
            <b/>
            <sz val="9"/>
            <color indexed="81"/>
            <rFont val="Tahoma"/>
            <family val="2"/>
          </rPr>
          <t>TBD</t>
        </r>
        <r>
          <rPr>
            <sz val="9"/>
            <color indexed="81"/>
            <rFont val="Tahoma"/>
            <family val="2"/>
          </rPr>
          <t xml:space="preserve">
</t>
        </r>
      </text>
    </comment>
    <comment ref="Q49" authorId="0">
      <text>
        <r>
          <rPr>
            <b/>
            <sz val="9"/>
            <color indexed="81"/>
            <rFont val="Tahoma"/>
            <family val="2"/>
          </rPr>
          <t>TBD</t>
        </r>
        <r>
          <rPr>
            <sz val="9"/>
            <color indexed="81"/>
            <rFont val="Tahoma"/>
            <family val="2"/>
          </rPr>
          <t xml:space="preserve">
</t>
        </r>
      </text>
    </comment>
    <comment ref="T49" authorId="0">
      <text>
        <r>
          <rPr>
            <b/>
            <sz val="9"/>
            <color indexed="81"/>
            <rFont val="Tahoma"/>
            <family val="2"/>
          </rPr>
          <t>TBD</t>
        </r>
        <r>
          <rPr>
            <sz val="9"/>
            <color indexed="81"/>
            <rFont val="Tahoma"/>
            <family val="2"/>
          </rPr>
          <t xml:space="preserve">
</t>
        </r>
      </text>
    </comment>
    <comment ref="U49" authorId="0">
      <text>
        <r>
          <rPr>
            <b/>
            <sz val="9"/>
            <color indexed="81"/>
            <rFont val="Tahoma"/>
            <family val="2"/>
          </rPr>
          <t>TBD</t>
        </r>
        <r>
          <rPr>
            <sz val="9"/>
            <color indexed="81"/>
            <rFont val="Tahoma"/>
            <family val="2"/>
          </rPr>
          <t xml:space="preserve">
</t>
        </r>
      </text>
    </comment>
    <comment ref="V49" authorId="0">
      <text>
        <r>
          <rPr>
            <b/>
            <sz val="9"/>
            <color indexed="81"/>
            <rFont val="Tahoma"/>
            <family val="2"/>
          </rPr>
          <t>TBD</t>
        </r>
        <r>
          <rPr>
            <sz val="9"/>
            <color indexed="81"/>
            <rFont val="Tahoma"/>
            <family val="2"/>
          </rPr>
          <t xml:space="preserve">
</t>
        </r>
      </text>
    </comment>
    <comment ref="F50" authorId="0">
      <text>
        <r>
          <rPr>
            <b/>
            <sz val="9"/>
            <color indexed="81"/>
            <rFont val="Tahoma"/>
            <family val="2"/>
          </rPr>
          <t>TBD</t>
        </r>
        <r>
          <rPr>
            <sz val="9"/>
            <color indexed="81"/>
            <rFont val="Tahoma"/>
            <family val="2"/>
          </rPr>
          <t xml:space="preserve">
</t>
        </r>
      </text>
    </comment>
    <comment ref="G50" authorId="0">
      <text>
        <r>
          <rPr>
            <b/>
            <sz val="9"/>
            <color indexed="81"/>
            <rFont val="Tahoma"/>
            <family val="2"/>
          </rPr>
          <t>TBD</t>
        </r>
        <r>
          <rPr>
            <sz val="9"/>
            <color indexed="81"/>
            <rFont val="Tahoma"/>
            <family val="2"/>
          </rPr>
          <t xml:space="preserve">
</t>
        </r>
      </text>
    </comment>
    <comment ref="H50" authorId="0">
      <text>
        <r>
          <rPr>
            <sz val="9"/>
            <color indexed="81"/>
            <rFont val="Tahoma"/>
            <family val="2"/>
          </rPr>
          <t xml:space="preserve">Test data from Dan Rowell, 2009/10/28:
http://groups.google.com/group/tidalforce/browse_thread/thread/8021a7328ee0ad66
   Comp_table.pdf
   2009 E+ 1000: 360 Wh, 11 miles at 27.5 mph
</t>
        </r>
      </text>
    </comment>
    <comment ref="I50" authorId="0">
      <text>
        <r>
          <rPr>
            <sz val="9"/>
            <color indexed="81"/>
            <rFont val="Tahoma"/>
            <family val="2"/>
          </rPr>
          <t xml:space="preserve">Test data from Dan Rowell, 2009/10/28:
http://groups.google.com/group/tidalforce/browse_thread/thread/8021a7328ee0ad66
   Comp_table.pdf
   2009 E+ 1000: 360 Wh, 11 miles at 27.5 mph
</t>
        </r>
      </text>
    </comment>
    <comment ref="K50" authorId="0">
      <text>
        <r>
          <rPr>
            <b/>
            <sz val="9"/>
            <color indexed="81"/>
            <rFont val="Tahoma"/>
            <family val="2"/>
          </rPr>
          <t>TBD</t>
        </r>
        <r>
          <rPr>
            <sz val="9"/>
            <color indexed="81"/>
            <rFont val="Tahoma"/>
            <family val="2"/>
          </rPr>
          <t xml:space="preserve">
</t>
        </r>
      </text>
    </comment>
    <comment ref="L50" authorId="0">
      <text>
        <r>
          <rPr>
            <sz val="9"/>
            <color indexed="81"/>
            <rFont val="Tahoma"/>
            <family val="2"/>
          </rPr>
          <t xml:space="preserve">Range: 55 km (with pedaling 35 km/h to 40 km/h) according to:
http://goldenmotor.com/SMF/index.php?PHPSESSID=51715909c6883971583df7a2b41601c0&amp;topic=1424.msg6934#msg6934
Jerome, 2009/10/27: </t>
        </r>
        <r>
          <rPr>
            <b/>
            <sz val="9"/>
            <color indexed="81"/>
            <rFont val="Tahoma"/>
            <family val="2"/>
          </rPr>
          <t>Removing 10 km due to pedalling: 55--&gt;45 km @ 35 km/h.</t>
        </r>
      </text>
    </comment>
    <comment ref="M50" authorId="0">
      <text>
        <r>
          <rPr>
            <b/>
            <sz val="9"/>
            <color indexed="81"/>
            <rFont val="Tahoma"/>
            <family val="2"/>
          </rPr>
          <t>TBD</t>
        </r>
        <r>
          <rPr>
            <sz val="9"/>
            <color indexed="81"/>
            <rFont val="Tahoma"/>
            <family val="2"/>
          </rPr>
          <t xml:space="preserve">
</t>
        </r>
      </text>
    </comment>
    <comment ref="N50" authorId="0">
      <text>
        <r>
          <rPr>
            <b/>
            <sz val="9"/>
            <color indexed="81"/>
            <rFont val="Tahoma"/>
            <family val="2"/>
          </rPr>
          <t>TBD</t>
        </r>
        <r>
          <rPr>
            <sz val="9"/>
            <color indexed="81"/>
            <rFont val="Tahoma"/>
            <family val="2"/>
          </rPr>
          <t xml:space="preserve">
</t>
        </r>
      </text>
    </comment>
    <comment ref="O50" authorId="0">
      <text>
        <r>
          <rPr>
            <b/>
            <sz val="9"/>
            <color indexed="81"/>
            <rFont val="Tahoma"/>
            <family val="2"/>
          </rPr>
          <t>TBD</t>
        </r>
        <r>
          <rPr>
            <sz val="9"/>
            <color indexed="81"/>
            <rFont val="Tahoma"/>
            <family val="2"/>
          </rPr>
          <t xml:space="preserve">
</t>
        </r>
      </text>
    </comment>
    <comment ref="P50" authorId="0">
      <text>
        <r>
          <rPr>
            <sz val="9"/>
            <color indexed="81"/>
            <rFont val="Tahoma"/>
            <family val="2"/>
          </rPr>
          <t>Test data from Dan Rowell, 2009/10/28:
http://groups.google.com/group/tidalforce/browse_thread/thread/8021a7328ee0ad66
   Comp_table.pdf
   2009 Optibike 850Li: 850 Wh (36 V x 23.6 Ah), 35 miles at 25 mph</t>
        </r>
      </text>
    </comment>
    <comment ref="Q50" authorId="0">
      <text>
        <r>
          <rPr>
            <b/>
            <sz val="9"/>
            <color indexed="81"/>
            <rFont val="Tahoma"/>
            <family val="2"/>
          </rPr>
          <t>TBD</t>
        </r>
        <r>
          <rPr>
            <sz val="9"/>
            <color indexed="81"/>
            <rFont val="Tahoma"/>
            <family val="2"/>
          </rPr>
          <t xml:space="preserve">
</t>
        </r>
      </text>
    </comment>
    <comment ref="R50" authorId="0">
      <text>
        <r>
          <rPr>
            <sz val="9"/>
            <color indexed="81"/>
            <rFont val="Tahoma"/>
            <family val="2"/>
          </rPr>
          <t>John @ Stealth, 2009/10/7:
   72 V... It's actually closer to 80 V nominal.
   Let's leave it at 77 V, somewhere in between. 
Test data from Dan Rowell, 2009/10/28:
   http://groups.google.com/group/tidalforce/browse_thread/thread/8021a7328ee0ad66
   Comp_table.pdf
   2009 Stealth Fighter: 770 Wh (77x10 instead of 72x10), 12.4 miles at 24.8 mph
John @ Stealth, 2009/10/4:
   New and improved motor (for 2010) which will boast significantly higher torque
   and efficiency for a motor which weighs the same.</t>
        </r>
      </text>
    </comment>
    <comment ref="S50" authorId="0">
      <text>
        <r>
          <rPr>
            <sz val="9"/>
            <color indexed="81"/>
            <rFont val="Tahoma"/>
            <family val="2"/>
          </rPr>
          <t xml:space="preserve">John @ Stealth, 2009/10/24: In order to achieve better range the top speed of the bike will be around </t>
        </r>
        <r>
          <rPr>
            <b/>
            <sz val="9"/>
            <color indexed="81"/>
            <rFont val="Tahoma"/>
            <family val="2"/>
          </rPr>
          <t>35</t>
        </r>
        <r>
          <rPr>
            <sz val="9"/>
            <color indexed="81"/>
            <rFont val="Tahoma"/>
            <family val="2"/>
          </rPr>
          <t xml:space="preserve">-40 km/h.  This should comfortably get you </t>
        </r>
        <r>
          <rPr>
            <b/>
            <sz val="9"/>
            <color indexed="81"/>
            <rFont val="Tahoma"/>
            <family val="2"/>
          </rPr>
          <t>30</t>
        </r>
        <r>
          <rPr>
            <sz val="9"/>
            <color indexed="81"/>
            <rFont val="Tahoma"/>
            <family val="2"/>
          </rPr>
          <t xml:space="preserve">-35 km minimum range.
Jerome, 2009/10/24: Conservtively assuming 30 km (18.5 mile) at 35 km/h (22 mph) for the </t>
        </r>
        <r>
          <rPr>
            <b/>
            <sz val="9"/>
            <color indexed="81"/>
            <rFont val="Tahoma"/>
            <family val="2"/>
          </rPr>
          <t>1000 Wh battery</t>
        </r>
        <r>
          <rPr>
            <sz val="9"/>
            <color indexed="81"/>
            <rFont val="Tahoma"/>
            <family val="2"/>
          </rPr>
          <t>.</t>
        </r>
      </text>
    </comment>
    <comment ref="T50" authorId="0">
      <text>
        <r>
          <rPr>
            <b/>
            <sz val="9"/>
            <color indexed="81"/>
            <rFont val="Tahoma"/>
            <family val="2"/>
          </rPr>
          <t>TBD</t>
        </r>
        <r>
          <rPr>
            <sz val="9"/>
            <color indexed="81"/>
            <rFont val="Tahoma"/>
            <family val="2"/>
          </rPr>
          <t xml:space="preserve">
</t>
        </r>
      </text>
    </comment>
    <comment ref="U50" authorId="0">
      <text>
        <r>
          <rPr>
            <b/>
            <sz val="9"/>
            <color indexed="81"/>
            <rFont val="Tahoma"/>
            <family val="2"/>
          </rPr>
          <t>TBD</t>
        </r>
        <r>
          <rPr>
            <sz val="9"/>
            <color indexed="81"/>
            <rFont val="Tahoma"/>
            <family val="2"/>
          </rPr>
          <t xml:space="preserve">
</t>
        </r>
      </text>
    </comment>
    <comment ref="V50" authorId="0">
      <text>
        <r>
          <rPr>
            <b/>
            <sz val="9"/>
            <color indexed="81"/>
            <rFont val="Tahoma"/>
            <family val="2"/>
          </rPr>
          <t>TBD</t>
        </r>
        <r>
          <rPr>
            <sz val="9"/>
            <color indexed="81"/>
            <rFont val="Tahoma"/>
            <family val="2"/>
          </rPr>
          <t xml:space="preserve">
</t>
        </r>
      </text>
    </comment>
    <comment ref="F54" authorId="1">
      <text>
        <r>
          <rPr>
            <sz val="8"/>
            <color indexed="81"/>
            <rFont val="Tahoma"/>
            <family val="2"/>
          </rPr>
          <t>35 lb for bike.
12 lb for motor (8.8 lb 350W), cables, controller, brackets.</t>
        </r>
      </text>
    </comment>
    <comment ref="G54" authorId="1">
      <text>
        <r>
          <rPr>
            <sz val="8"/>
            <color indexed="81"/>
            <rFont val="Tahoma"/>
            <family val="2"/>
          </rPr>
          <t>43 lb for bike minus battery pack.</t>
        </r>
      </text>
    </comment>
    <comment ref="H54" authorId="0">
      <text>
        <r>
          <rPr>
            <sz val="9"/>
            <color indexed="81"/>
            <rFont val="Tahoma"/>
            <family val="2"/>
          </rPr>
          <t>An E+ Elite weighs 72 lb.</t>
        </r>
      </text>
    </comment>
    <comment ref="I54" authorId="0">
      <text>
        <r>
          <rPr>
            <sz val="9"/>
            <color indexed="81"/>
            <rFont val="Tahoma"/>
            <family val="2"/>
          </rPr>
          <t>Guessing 55 lb FS frame with 1000 W motor.
+ battery
+ seat</t>
        </r>
      </text>
    </comment>
    <comment ref="J54" authorId="1">
      <text>
        <r>
          <rPr>
            <sz val="8"/>
            <color indexed="81"/>
            <rFont val="Tahoma"/>
            <family val="2"/>
          </rPr>
          <t>I measured 41 lb for bike minus battery pack.</t>
        </r>
      </text>
    </comment>
    <comment ref="K54" authorId="1">
      <text>
        <r>
          <rPr>
            <sz val="8"/>
            <color indexed="81"/>
            <rFont val="Tahoma"/>
            <family val="2"/>
          </rPr>
          <t>58 lbs including Lithium-Ion battery pack.</t>
        </r>
      </text>
    </comment>
    <comment ref="M54" authorId="1">
      <text>
        <r>
          <rPr>
            <sz val="8"/>
            <color indexed="81"/>
            <rFont val="Tahoma"/>
            <family val="2"/>
          </rPr>
          <t>45 lb for bike without battery pack.</t>
        </r>
      </text>
    </comment>
    <comment ref="N54" authorId="0">
      <text>
        <r>
          <rPr>
            <sz val="8"/>
            <color indexed="81"/>
            <rFont val="Tahoma"/>
            <family val="2"/>
          </rPr>
          <t xml:space="preserve">62 lb with  battery.
</t>
        </r>
      </text>
    </comment>
    <comment ref="O54" authorId="0">
      <text>
        <r>
          <rPr>
            <sz val="8"/>
            <color indexed="81"/>
            <rFont val="Tahoma"/>
            <family val="2"/>
          </rPr>
          <t xml:space="preserve">53 lb with the 10 lb (12 Ah) battery.
</t>
        </r>
      </text>
    </comment>
    <comment ref="P54" authorId="1">
      <text>
        <r>
          <rPr>
            <sz val="8"/>
            <color indexed="81"/>
            <rFont val="Tahoma"/>
            <family val="2"/>
          </rPr>
          <t xml:space="preserve">57 lb according to FAQ section on Optibike website. But from:
  http://groups.google.com/group/tidalforce/msg/bd2cdffd48bb71aa
USV - 63 lb
850R - 59 lb
OB1 - 58.7 lb
700 - 58.4 lb
850XLi - </t>
        </r>
        <r>
          <rPr>
            <b/>
            <sz val="8"/>
            <color indexed="81"/>
            <rFont val="Tahoma"/>
            <family val="2"/>
          </rPr>
          <t>58 lb</t>
        </r>
        <r>
          <rPr>
            <sz val="8"/>
            <color indexed="81"/>
            <rFont val="Tahoma"/>
            <family val="2"/>
          </rPr>
          <t xml:space="preserve">
Helia - 56.5 lb</t>
        </r>
      </text>
    </comment>
    <comment ref="Q54" authorId="1">
      <text>
        <r>
          <rPr>
            <sz val="8"/>
            <color indexed="81"/>
            <rFont val="Tahoma"/>
            <family val="2"/>
          </rPr>
          <t>60 lb according to website, but I measured higher on 2009/10/23.</t>
        </r>
      </text>
    </comment>
    <comment ref="R54" authorId="1">
      <text>
        <r>
          <rPr>
            <sz val="8"/>
            <color indexed="81"/>
            <rFont val="Tahoma"/>
            <family val="2"/>
          </rPr>
          <t>John @ Stealth, 2009/10/6: Maybe it'll weigh 58ish lbs with the battery removed.</t>
        </r>
      </text>
    </comment>
    <comment ref="S54" authorId="1">
      <text>
        <r>
          <rPr>
            <sz val="8"/>
            <color indexed="81"/>
            <rFont val="Tahoma"/>
            <family val="2"/>
          </rPr>
          <t xml:space="preserve">John @ Stealth, 2009/10/24: In terms of weight you'd be in the ball park of 55-60 lbs without the battery.
Jerome, 2009/10/24: So assuming </t>
        </r>
        <r>
          <rPr>
            <b/>
            <sz val="8"/>
            <color indexed="81"/>
            <rFont val="Tahoma"/>
            <family val="2"/>
          </rPr>
          <t>60 lb</t>
        </r>
        <r>
          <rPr>
            <sz val="8"/>
            <color indexed="81"/>
            <rFont val="Tahoma"/>
            <family val="2"/>
          </rPr>
          <t xml:space="preserve"> worst-case-scenrio.</t>
        </r>
      </text>
    </comment>
    <comment ref="T54" authorId="1">
      <text>
        <r>
          <rPr>
            <sz val="8"/>
            <color indexed="81"/>
            <rFont val="Tahoma"/>
            <family val="2"/>
          </rPr>
          <t xml:space="preserve">I took my digtal scale to OrangeCycle.com on 2009/5/2 and measured 75.9 lb for the bike with its internal batteries, and fenders (missing rear of front fender, so can add 0.1lb) ==&gt; </t>
        </r>
        <r>
          <rPr>
            <b/>
            <sz val="8"/>
            <color indexed="81"/>
            <rFont val="Tahoma"/>
            <family val="2"/>
          </rPr>
          <t>76.0 lb</t>
        </r>
        <r>
          <rPr>
            <sz val="8"/>
            <color indexed="81"/>
            <rFont val="Tahoma"/>
            <family val="2"/>
          </rPr>
          <t>.
72 lb for bike with internal batteries, according to USA manufacturer website. Liars!</t>
        </r>
      </text>
    </comment>
    <comment ref="U54" authorId="1">
      <text>
        <r>
          <rPr>
            <sz val="8"/>
            <color indexed="81"/>
            <rFont val="Tahoma"/>
            <family val="2"/>
          </rPr>
          <t>43.4 lb for bike minus battery pack.</t>
        </r>
      </text>
    </comment>
    <comment ref="V54" authorId="0">
      <text>
        <r>
          <rPr>
            <sz val="9"/>
            <color indexed="81"/>
            <rFont val="Tahoma"/>
            <family val="2"/>
          </rPr>
          <t>54 lb according to Sebastian Schepis (President).</t>
        </r>
      </text>
    </comment>
    <comment ref="F56" authorId="0">
      <text>
        <r>
          <rPr>
            <b/>
            <sz val="9"/>
            <color indexed="81"/>
            <rFont val="Tahoma"/>
            <family val="2"/>
          </rPr>
          <t>Depends on frame chosen.
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text>
    </comment>
    <comment ref="G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Heavy because of post suspension.
</t>
        </r>
      </text>
    </comment>
    <comment ref="H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Heavy because of post suspension.
</t>
        </r>
      </text>
    </comment>
    <comment ref="I56" authorId="0">
      <text>
        <r>
          <rPr>
            <b/>
            <sz val="9"/>
            <color indexed="81"/>
            <rFont val="Tahoma"/>
            <family val="2"/>
          </rPr>
          <t>Depends on frame chosen.
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text>
    </comment>
    <comment ref="J56" authorId="0">
      <text>
        <r>
          <rPr>
            <sz val="9"/>
            <color indexed="81"/>
            <rFont val="Tahoma"/>
            <family val="2"/>
          </rPr>
          <t xml:space="preserve">It has a seatpost quick release.
Heavy because it has a built-in post suspension.
</t>
        </r>
      </text>
    </comment>
    <comment ref="K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Heavy because of post suspension.
</t>
        </r>
      </text>
    </comment>
    <comment ref="L56" authorId="0">
      <text>
        <r>
          <rPr>
            <b/>
            <sz val="9"/>
            <color indexed="81"/>
            <rFont val="Tahoma"/>
            <family val="2"/>
          </rPr>
          <t>Depends on frame chosen.
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text>
    </comment>
    <comment ref="M56" authorId="0">
      <text>
        <r>
          <rPr>
            <b/>
            <sz val="9"/>
            <color indexed="81"/>
            <rFont val="Tahoma"/>
            <family val="2"/>
          </rPr>
          <t>Depends on frame chosen.
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text>
    </comment>
    <comment ref="N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r>
          <rPr>
            <b/>
            <sz val="9"/>
            <color indexed="81"/>
            <rFont val="Tahoma"/>
            <family val="2"/>
          </rPr>
          <t>TBD</t>
        </r>
        <r>
          <rPr>
            <sz val="9"/>
            <color indexed="81"/>
            <rFont val="Tahoma"/>
            <family val="2"/>
          </rPr>
          <t xml:space="preserve">: Heavy because it has a post suspension in the production model? It did not on the pre-production one I tried.
</t>
        </r>
      </text>
    </comment>
    <comment ref="O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Heavy because of post suspension.
</t>
        </r>
      </text>
    </comment>
    <comment ref="P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text>
    </comment>
    <comment ref="Q56" authorId="0">
      <text>
        <r>
          <rPr>
            <sz val="9"/>
            <color indexed="81"/>
            <rFont val="Tahoma"/>
            <family val="2"/>
          </rPr>
          <t>It has a seatpost quick release.</t>
        </r>
        <r>
          <rPr>
            <b/>
            <sz val="9"/>
            <color indexed="81"/>
            <rFont val="Tahoma"/>
            <family val="2"/>
          </rPr>
          <t xml:space="preserve">
</t>
        </r>
        <r>
          <rPr>
            <sz val="9"/>
            <color indexed="81"/>
            <rFont val="Tahoma"/>
            <family val="2"/>
          </rPr>
          <t xml:space="preserve">Exact weight measured on 2009/10/23 to be 0.78 kg.
</t>
        </r>
      </text>
    </comment>
    <comment ref="R56" authorId="0">
      <text>
        <r>
          <rPr>
            <sz val="9"/>
            <color indexed="81"/>
            <rFont val="Tahoma"/>
            <family val="2"/>
          </rPr>
          <t xml:space="preserve">It has a seatpost quick release. John @ Stealth says (2009/10/7): Seat and seat post are very easily removed by just loosening the seat clamp, just like a normal bicycle.
</t>
        </r>
        <r>
          <rPr>
            <b/>
            <sz val="9"/>
            <color indexed="81"/>
            <rFont val="Tahoma"/>
            <family val="2"/>
          </rPr>
          <t>Not heavy</t>
        </r>
        <r>
          <rPr>
            <sz val="9"/>
            <color indexed="81"/>
            <rFont val="Tahoma"/>
            <family val="2"/>
          </rPr>
          <t xml:space="preserve"> because it does not have a built-in post suspension.
</t>
        </r>
        <r>
          <rPr>
            <u/>
            <sz val="9"/>
            <color indexed="81"/>
            <rFont val="Tahoma"/>
            <family val="2"/>
          </rPr>
          <t>John @ Stealth, 2009/10/9</t>
        </r>
        <r>
          <rPr>
            <sz val="9"/>
            <color indexed="81"/>
            <rFont val="Tahoma"/>
            <family val="2"/>
          </rPr>
          <t xml:space="preserve">: Seat and post are approximately 1.5 lb.
</t>
        </r>
      </text>
    </comment>
    <comment ref="S56" authorId="0">
      <text>
        <r>
          <rPr>
            <sz val="9"/>
            <color indexed="81"/>
            <rFont val="Tahoma"/>
            <family val="2"/>
          </rPr>
          <t xml:space="preserve">It has a seatpost quick release. John @ Stealth says (2009/10/7): Seat and seat post are very easily removed by just loosening the seat clamp, just like a normal bicycle.
</t>
        </r>
        <r>
          <rPr>
            <b/>
            <sz val="9"/>
            <color indexed="81"/>
            <rFont val="Tahoma"/>
            <family val="2"/>
          </rPr>
          <t>Not heavy</t>
        </r>
        <r>
          <rPr>
            <sz val="9"/>
            <color indexed="81"/>
            <rFont val="Tahoma"/>
            <family val="2"/>
          </rPr>
          <t xml:space="preserve"> because it does not have a built-in post suspension.
</t>
        </r>
        <r>
          <rPr>
            <u/>
            <sz val="9"/>
            <color indexed="81"/>
            <rFont val="Tahoma"/>
            <family val="2"/>
          </rPr>
          <t>John @ Stealth, 2009/10/9</t>
        </r>
        <r>
          <rPr>
            <sz val="9"/>
            <color indexed="81"/>
            <rFont val="Tahoma"/>
            <family val="2"/>
          </rPr>
          <t xml:space="preserve">: Seat and post are approximately 1.5 lb.
</t>
        </r>
      </text>
    </comment>
    <comment ref="T56" authorId="0">
      <text>
        <r>
          <rPr>
            <sz val="9"/>
            <color indexed="81"/>
            <rFont val="Tahoma"/>
            <family val="2"/>
          </rPr>
          <t>It does NOT have a seatpost quick release. But I can use a (hex ?) key to adjust/remove the seat.</t>
        </r>
        <r>
          <rPr>
            <b/>
            <sz val="9"/>
            <color indexed="81"/>
            <rFont val="Tahoma"/>
            <family val="2"/>
          </rPr>
          <t xml:space="preserve">
TBD:</t>
        </r>
        <r>
          <rPr>
            <sz val="9"/>
            <color indexed="81"/>
            <rFont val="Tahoma"/>
            <family val="2"/>
          </rPr>
          <t xml:space="preserve"> Exact weight
</t>
        </r>
      </text>
    </comment>
    <comment ref="U56" authorId="0">
      <text>
        <r>
          <rPr>
            <sz val="9"/>
            <color indexed="81"/>
            <rFont val="Tahoma"/>
            <family val="2"/>
          </rPr>
          <t>It has a seatpost quick release.</t>
        </r>
        <r>
          <rPr>
            <b/>
            <sz val="9"/>
            <color indexed="81"/>
            <rFont val="Tahoma"/>
            <family val="2"/>
          </rPr>
          <t xml:space="preserve">
TBD: Exact weight</t>
        </r>
        <r>
          <rPr>
            <sz val="9"/>
            <color indexed="81"/>
            <rFont val="Tahoma"/>
            <family val="2"/>
          </rPr>
          <t xml:space="preserve">
Heavy because of post suspension.
</t>
        </r>
      </text>
    </comment>
    <comment ref="V56" authorId="0">
      <text>
        <r>
          <rPr>
            <b/>
            <sz val="9"/>
            <color indexed="81"/>
            <rFont val="Tahoma"/>
            <family val="2"/>
          </rPr>
          <t>TBD</t>
        </r>
        <r>
          <rPr>
            <sz val="9"/>
            <color indexed="81"/>
            <rFont val="Tahoma"/>
            <family val="2"/>
          </rPr>
          <t>: It has a seatpost quick release.</t>
        </r>
        <r>
          <rPr>
            <b/>
            <sz val="9"/>
            <color indexed="81"/>
            <rFont val="Tahoma"/>
            <family val="2"/>
          </rPr>
          <t xml:space="preserve">
TBD:</t>
        </r>
        <r>
          <rPr>
            <sz val="9"/>
            <color indexed="81"/>
            <rFont val="Tahoma"/>
            <family val="2"/>
          </rPr>
          <t xml:space="preserve"> Exact weight
</t>
        </r>
      </text>
    </comment>
    <comment ref="L57" authorId="0">
      <text>
        <r>
          <rPr>
            <b/>
            <sz val="9"/>
            <color indexed="81"/>
            <rFont val="Tahoma"/>
            <family val="2"/>
          </rPr>
          <t>TBD</t>
        </r>
        <r>
          <rPr>
            <sz val="9"/>
            <color indexed="81"/>
            <rFont val="Tahoma"/>
            <family val="2"/>
          </rPr>
          <t xml:space="preserve">
</t>
        </r>
      </text>
    </comment>
    <comment ref="Q57" authorId="0">
      <text>
        <r>
          <rPr>
            <sz val="9"/>
            <color indexed="81"/>
            <rFont val="Tahoma"/>
            <family val="2"/>
          </rPr>
          <t xml:space="preserve">Exact weight measured on 2009/10/23 to be 52.0 lb.
</t>
        </r>
      </text>
    </comment>
    <comment ref="A58" authorId="0">
      <text>
        <r>
          <rPr>
            <sz val="8"/>
            <color indexed="81"/>
            <rFont val="Tahoma"/>
            <family val="2"/>
          </rPr>
          <t>Weight in work days, for a fantastic no-stress job.</t>
        </r>
      </text>
    </comment>
    <comment ref="B59" authorId="2">
      <text>
        <r>
          <rPr>
            <sz val="10"/>
            <color indexed="81"/>
            <rFont val="Tahoma"/>
            <family val="2"/>
          </rPr>
          <t>Job stress factor.</t>
        </r>
        <r>
          <rPr>
            <sz val="8"/>
            <color indexed="81"/>
            <rFont val="Tahoma"/>
            <family val="2"/>
          </rPr>
          <t xml:space="preserve">
</t>
        </r>
      </text>
    </comment>
    <comment ref="C67" authorId="1">
      <text>
        <r>
          <rPr>
            <sz val="8"/>
            <color indexed="81"/>
            <rFont val="Tahoma"/>
            <family val="2"/>
          </rPr>
          <t>This is not a max speed but a usable speed at which we would typically cruise on flat terrain without wind.</t>
        </r>
      </text>
    </comment>
    <comment ref="C70" authorId="0">
      <text>
        <r>
          <rPr>
            <sz val="10"/>
            <color indexed="81"/>
            <rFont val="Tahoma"/>
            <family val="2"/>
          </rPr>
          <t>If no suspension, consider getting a suspension seat post, and a big-ass comfy seat.</t>
        </r>
      </text>
    </comment>
    <comment ref="F70" authorId="1">
      <text>
        <r>
          <rPr>
            <sz val="8"/>
            <color indexed="81"/>
            <rFont val="Tahoma"/>
            <family val="2"/>
          </rPr>
          <t>Depends on the bike you select.</t>
        </r>
      </text>
    </comment>
    <comment ref="G70" authorId="0">
      <text>
        <r>
          <rPr>
            <sz val="8"/>
            <color indexed="81"/>
            <rFont val="Tahoma"/>
            <family val="2"/>
          </rPr>
          <t>Picture shows an accordeon-style cover indicating there is a seatpost suspensiont.</t>
        </r>
      </text>
    </comment>
    <comment ref="L70" authorId="0">
      <text>
        <r>
          <rPr>
            <b/>
            <sz val="9"/>
            <color indexed="81"/>
            <rFont val="Tahoma"/>
            <family val="2"/>
          </rPr>
          <t>TBD</t>
        </r>
        <r>
          <rPr>
            <sz val="9"/>
            <color indexed="81"/>
            <rFont val="Tahoma"/>
            <family val="2"/>
          </rPr>
          <t xml:space="preserve">
Yao Yuan, 2009/10/29: Every small part, components will be </t>
        </r>
        <r>
          <rPr>
            <b/>
            <sz val="9"/>
            <color indexed="81"/>
            <rFont val="Tahoma"/>
            <family val="2"/>
          </rPr>
          <t>upgraded to the highest standards</t>
        </r>
        <r>
          <rPr>
            <sz val="9"/>
            <color indexed="81"/>
            <rFont val="Tahoma"/>
            <family val="2"/>
          </rPr>
          <t>, such as disc brakes will be changed to Shimano (Not brembo), shifting set Shimano, everything Shimano or C-Star.</t>
        </r>
      </text>
    </comment>
    <comment ref="M70" authorId="0">
      <text>
        <r>
          <rPr>
            <sz val="9"/>
            <color indexed="81"/>
            <rFont val="Tahoma"/>
            <family val="2"/>
          </rPr>
          <t>Tested 2008/10/26 on Cadillac AM2.4: 4" on rear but plush suspension. Great.</t>
        </r>
      </text>
    </comment>
    <comment ref="N70" authorId="0">
      <text>
        <r>
          <rPr>
            <sz val="9"/>
            <color indexed="81"/>
            <rFont val="Tahoma"/>
            <family val="2"/>
          </rPr>
          <t>From the website I thought it had a suspension post, but there was none on the bike I rode on 2009/3/7.
The seat on the bike was hard, and along with the lack of rear suspension, it gives a rigid (rough) ride.</t>
        </r>
      </text>
    </comment>
    <comment ref="O70" authorId="0">
      <text>
        <r>
          <rPr>
            <sz val="8"/>
            <color indexed="81"/>
            <rFont val="Tahoma"/>
            <family val="2"/>
          </rPr>
          <t>Deluxe seat post, like a thud-buster.</t>
        </r>
      </text>
    </comment>
    <comment ref="Q70" authorId="0">
      <text>
        <r>
          <rPr>
            <sz val="9"/>
            <color indexed="81"/>
            <rFont val="Tahoma"/>
            <family val="2"/>
          </rPr>
          <t xml:space="preserve">Test rode at FreschElectricBikes.com on 2009/10/23: Good-enough suspension for most road irregularities. Rear shock has some length adjustement. </t>
        </r>
      </text>
    </comment>
    <comment ref="T70" authorId="0">
      <text>
        <r>
          <rPr>
            <sz val="9"/>
            <color indexed="81"/>
            <rFont val="Tahoma"/>
            <family val="2"/>
          </rPr>
          <t xml:space="preserve">Test rode at OrangeCycle.com on 2009/5/2: Well-adapted to my weight, somewhat plush. </t>
        </r>
      </text>
    </comment>
    <comment ref="U70" authorId="0">
      <text>
        <r>
          <rPr>
            <sz val="8"/>
            <color indexed="81"/>
            <rFont val="Tahoma"/>
            <family val="2"/>
          </rPr>
          <t>Choice:
a) Kick Shock saddle post alloy suspension.
b) Hinged seat for easy battery lifting.</t>
        </r>
      </text>
    </comment>
    <comment ref="V70" authorId="0">
      <text>
        <r>
          <rPr>
            <sz val="8"/>
            <color indexed="81"/>
            <rFont val="Tahoma"/>
            <family val="2"/>
          </rPr>
          <t>Only suspension is built into the seat.</t>
        </r>
      </text>
    </comment>
    <comment ref="F76" authorId="0">
      <text>
        <r>
          <rPr>
            <b/>
            <sz val="9"/>
            <color indexed="81"/>
            <rFont val="Tahoma"/>
            <family val="2"/>
          </rPr>
          <t>Good</t>
        </r>
        <r>
          <rPr>
            <sz val="9"/>
            <color indexed="81"/>
            <rFont val="Tahoma"/>
            <family val="2"/>
          </rPr>
          <t xml:space="preserve">: Products are well know and distributed worldwide. Many companies offer bikes based on the BionX components.
</t>
        </r>
        <r>
          <rPr>
            <b/>
            <sz val="9"/>
            <color indexed="81"/>
            <rFont val="Tahoma"/>
            <family val="2"/>
          </rPr>
          <t>Bad</t>
        </r>
        <r>
          <rPr>
            <sz val="9"/>
            <color indexed="81"/>
            <rFont val="Tahoma"/>
            <family val="2"/>
          </rPr>
          <t>: There are dissatisfied customers, saying it is a fragile system:
http://www.endless-sphere.com/forums/viewtopic.php?p=101685#p101685
http://www.endless-sphere.com/forums/viewtopic.php?p=102426#p102426</t>
        </r>
      </text>
    </comment>
    <comment ref="G76" authorId="0">
      <text>
        <r>
          <rPr>
            <b/>
            <sz val="9"/>
            <color indexed="81"/>
            <rFont val="Tahoma"/>
            <family val="2"/>
          </rPr>
          <t xml:space="preserve">TBD.
</t>
        </r>
        <r>
          <rPr>
            <sz val="9"/>
            <color indexed="81"/>
            <rFont val="Tahoma"/>
            <family val="2"/>
          </rPr>
          <t>High-volume worldwide distribution</t>
        </r>
      </text>
    </comment>
    <comment ref="H76" authorId="0">
      <text>
        <r>
          <rPr>
            <sz val="9"/>
            <color indexed="81"/>
            <rFont val="Tahoma"/>
            <family val="2"/>
          </rPr>
          <t xml:space="preserve">Examination and test ride impressed me with quality.
High-volume production.
</t>
        </r>
        <r>
          <rPr>
            <b/>
            <sz val="9"/>
            <color indexed="81"/>
            <rFont val="Tahoma"/>
            <family val="2"/>
          </rPr>
          <t>Highly praised in forums</t>
        </r>
        <r>
          <rPr>
            <sz val="9"/>
            <color indexed="81"/>
            <rFont val="Tahoma"/>
            <family val="2"/>
          </rPr>
          <t xml:space="preserve">.
From the manufacturer's website: 
The motor, hub battery pack, and display are also subjected to a series of tests which measure their resistance to environmental factors like rainy days, winter or summer seasons, or electromagnetic hot spots around high voltage power lines. The EMS lab has a rain chamber which subjects the components to three days of constant rain. The components are tested at below freezing temperatures and at hot summer temperatures. All components must pass these environmental tests to be accepted into production. 
http://www.epluselectricbike.com/E+_Electric_Bike_testing.asp </t>
        </r>
      </text>
    </comment>
    <comment ref="I76" authorId="0">
      <text>
        <r>
          <rPr>
            <sz val="9"/>
            <color indexed="81"/>
            <rFont val="Tahoma"/>
            <family val="2"/>
          </rPr>
          <t xml:space="preserve">Examination and test ride impressed me with quality.
High-volume production.
</t>
        </r>
        <r>
          <rPr>
            <b/>
            <sz val="9"/>
            <color indexed="81"/>
            <rFont val="Tahoma"/>
            <family val="2"/>
          </rPr>
          <t>Highly praised in forums</t>
        </r>
        <r>
          <rPr>
            <sz val="9"/>
            <color indexed="81"/>
            <rFont val="Tahoma"/>
            <family val="2"/>
          </rPr>
          <t xml:space="preserve">.
From the manufacturer's website: 
The motor, hub battery pack, and display are also subjected to a series of tests which measure their resistance to environmental factors like rainy days, winter or summer seasons, or electromagnetic hot spots around high voltage power lines. The EMS lab has a rain chamber which subjects the components to three days of constant rain. The components are tested at below freezing temperatures and at hot summer temperatures. All components must pass these environmental tests to be accepted into production. 
http://www.epluselectricbike.com/E+_Electric_Bike_testing.asp 
</t>
        </r>
        <r>
          <rPr>
            <b/>
            <sz val="9"/>
            <color indexed="81"/>
            <rFont val="Tahoma"/>
            <family val="2"/>
          </rPr>
          <t>Concern</t>
        </r>
        <r>
          <rPr>
            <sz val="9"/>
            <color indexed="81"/>
            <rFont val="Tahoma"/>
            <family val="2"/>
          </rPr>
          <t xml:space="preserve">: </t>
        </r>
        <r>
          <rPr>
            <b/>
            <sz val="9"/>
            <color indexed="81"/>
            <rFont val="Tahoma"/>
            <family val="2"/>
          </rPr>
          <t>UBC</t>
        </r>
        <r>
          <rPr>
            <sz val="9"/>
            <color indexed="81"/>
            <rFont val="Tahoma"/>
            <family val="2"/>
          </rPr>
          <t xml:space="preserve"> (Universal Battery Connector)</t>
        </r>
        <r>
          <rPr>
            <b/>
            <sz val="9"/>
            <color indexed="81"/>
            <rFont val="Tahoma"/>
            <family val="2"/>
          </rPr>
          <t xml:space="preserve"> and Lithium batteries are new</t>
        </r>
        <r>
          <rPr>
            <sz val="9"/>
            <color indexed="81"/>
            <rFont val="Tahoma"/>
            <family val="2"/>
          </rPr>
          <t>.</t>
        </r>
      </text>
    </comment>
    <comment ref="J76" authorId="0">
      <text>
        <r>
          <rPr>
            <sz val="9"/>
            <color indexed="81"/>
            <rFont val="Tahoma"/>
            <family val="2"/>
          </rPr>
          <t xml:space="preserve">I have owned 2 eZee Quando II for 9 months, and no significant problems.
</t>
        </r>
      </text>
    </comment>
    <comment ref="K76" authorId="0">
      <text>
        <r>
          <rPr>
            <sz val="9"/>
            <color indexed="81"/>
            <rFont val="Tahoma"/>
            <family val="2"/>
          </rPr>
          <t>I have owned 2 eZee Quando II for 9 months, and no significant problems.</t>
        </r>
      </text>
    </comment>
    <comment ref="L76" authorId="0">
      <text>
        <r>
          <rPr>
            <sz val="9"/>
            <color indexed="81"/>
            <rFont val="Tahoma"/>
            <family val="2"/>
          </rPr>
          <t>Company reputation not so good, but there has been recent efforts for improvements.
Many interested testing since 2009/10/20.</t>
        </r>
      </text>
    </comment>
    <comment ref="M76" authorId="0">
      <text>
        <r>
          <rPr>
            <sz val="9"/>
            <color indexed="81"/>
            <rFont val="Tahoma"/>
            <family val="2"/>
          </rPr>
          <t>First impressions left me with a few doubts (don't want to get into details).</t>
        </r>
      </text>
    </comment>
    <comment ref="N76" authorId="0">
      <text>
        <r>
          <rPr>
            <sz val="9"/>
            <color indexed="81"/>
            <rFont val="Tahoma"/>
            <family val="2"/>
          </rPr>
          <t xml:space="preserve">Company reputation for other (cheaper) products is not good.
I suspect this higher-end model may be better.
This is a new model, so there may be more bugs in the beginning.
</t>
        </r>
        <r>
          <rPr>
            <b/>
            <sz val="9"/>
            <color indexed="81"/>
            <rFont val="Tahoma"/>
            <family val="2"/>
          </rPr>
          <t>Bike is an evolution</t>
        </r>
        <r>
          <rPr>
            <sz val="9"/>
            <color indexed="81"/>
            <rFont val="Tahoma"/>
            <family val="2"/>
          </rPr>
          <t>: From a Bachelor thesis... The Dolphin iZip express, best rated in the E-Bike test of the consumer magazine “Kassensturz”, has been sold successfully in Switzerland for several years. Developer Dolphin E-Bikes GmbH has now found a distribution partner in the USA. The E-Bike company iZip has agreed to finance a redesign of the Dolphin iZip express.</t>
        </r>
      </text>
    </comment>
    <comment ref="O76" authorId="0">
      <text>
        <r>
          <rPr>
            <sz val="9"/>
            <color indexed="81"/>
            <rFont val="Tahoma"/>
            <family val="2"/>
          </rPr>
          <t>Based on well-known BionX which has good reputation, but model is new (April 2008).
Not popular in USA.</t>
        </r>
      </text>
    </comment>
    <comment ref="P76" authorId="0">
      <text>
        <r>
          <rPr>
            <b/>
            <sz val="9"/>
            <color indexed="81"/>
            <rFont val="Tahoma"/>
            <family val="2"/>
          </rPr>
          <t>Weak points as of January 2009</t>
        </r>
        <r>
          <rPr>
            <sz val="9"/>
            <color indexed="81"/>
            <rFont val="Tahoma"/>
            <family val="2"/>
          </rPr>
          <t xml:space="preserve">: Battery quality problem from supplier, charger problems, chains being thrown when using low gears.
Low-volume production (takes longer to debug).
On the plus side is the company's excellent service, but that is a separate issue, rated separately.
</t>
        </r>
        <r>
          <rPr>
            <b/>
            <sz val="9"/>
            <color indexed="81"/>
            <rFont val="Tahoma"/>
            <family val="2"/>
          </rPr>
          <t>Mid 2009</t>
        </r>
        <r>
          <rPr>
            <sz val="9"/>
            <color indexed="81"/>
            <rFont val="Tahoma"/>
            <family val="2"/>
          </rPr>
          <t xml:space="preserve">: All owners that I know of reported problems. Problems get fixed eventually and for the lack of use, owners get compensated in various ways like through upgrades, but I would definetly get an extended warranty (even if very expensive) for an Optibike.
Larry Hayes, </t>
        </r>
        <r>
          <rPr>
            <b/>
            <sz val="9"/>
            <color indexed="81"/>
            <rFont val="Tahoma"/>
            <family val="2"/>
          </rPr>
          <t>2009/8/31</t>
        </r>
        <r>
          <rPr>
            <sz val="9"/>
            <color indexed="81"/>
            <rFont val="Tahoma"/>
            <family val="2"/>
          </rPr>
          <t xml:space="preserve">: The </t>
        </r>
        <r>
          <rPr>
            <b/>
            <sz val="9"/>
            <color indexed="81"/>
            <rFont val="Tahoma"/>
            <family val="2"/>
          </rPr>
          <t>Optis are still beta bikes</t>
        </r>
        <r>
          <rPr>
            <sz val="9"/>
            <color indexed="81"/>
            <rFont val="Tahoma"/>
            <family val="2"/>
          </rPr>
          <t xml:space="preserve"> IMO, though I commend Jim &amp; co for trying their best to keep their customers on the road the best they can. OTOH I completely agree with Dan's complaint re the lack of service bulletins and have myself made similar comments about this issue on the Opti forum to Craig. I also find the lack of specific answers from Opti to issues such as Mike has raised directly with them both annoying and troubling.
http://groups.google.com/group/tidalforce/msg/ea198d5379e21427
</t>
        </r>
        <r>
          <rPr>
            <u/>
            <sz val="9"/>
            <color indexed="81"/>
            <rFont val="Tahoma"/>
            <family val="2"/>
          </rPr>
          <t>Mike Knowles (cakey), 2009/11/20</t>
        </r>
        <r>
          <rPr>
            <sz val="9"/>
            <color indexed="81"/>
            <rFont val="Tahoma"/>
            <family val="2"/>
          </rPr>
          <t xml:space="preserve">:
http://groups.google.com/group/tidalforce/browse_thread/thread/77014555e27bb6b6
Expressing frustration at his bike requiring fixing again and long turn-around.
</t>
        </r>
        <r>
          <rPr>
            <u/>
            <sz val="9"/>
            <color indexed="81"/>
            <rFont val="Tahoma"/>
            <family val="2"/>
          </rPr>
          <t>Richard Papa, 2009/11/20</t>
        </r>
        <r>
          <rPr>
            <sz val="9"/>
            <color indexed="81"/>
            <rFont val="Tahoma"/>
            <family val="2"/>
          </rPr>
          <t>:
http://groups.google.com/group/tidalforce/msg/346b3f37aedcdd3b
I too no longer own or sell the Opti.  Reliability is the problem.</t>
        </r>
      </text>
    </comment>
    <comment ref="Q76" authorId="0">
      <text>
        <r>
          <rPr>
            <sz val="9"/>
            <color indexed="81"/>
            <rFont val="Tahoma"/>
            <family val="2"/>
          </rPr>
          <t>Medium-volume worldwide distribution: Rebranded Catic:
http://www.caticgz.com/details.php?fdProduct_id=3270</t>
        </r>
      </text>
    </comment>
    <comment ref="R76" authorId="0">
      <text>
        <r>
          <rPr>
            <sz val="9"/>
            <color indexed="81"/>
            <rFont val="Tahoma"/>
            <family val="2"/>
          </rPr>
          <t xml:space="preserve">Unknown reliability, but designed with high consideration for strength and off-road purposes.
</t>
        </r>
      </text>
    </comment>
    <comment ref="S76" authorId="0">
      <text>
        <r>
          <rPr>
            <sz val="9"/>
            <color indexed="81"/>
            <rFont val="Tahoma"/>
            <family val="2"/>
          </rPr>
          <t xml:space="preserve">Unknown reliability, but designed with high consideration for strength and off-road purposes.
</t>
        </r>
      </text>
    </comment>
    <comment ref="T76" authorId="0">
      <text>
        <r>
          <rPr>
            <sz val="9"/>
            <color indexed="81"/>
            <rFont val="Tahoma"/>
            <family val="2"/>
          </rPr>
          <t xml:space="preserve">The only one I saw at Zclipse store in 2008 was broken and waiting for electronic parts. Looking at it closely, the quality was fair.
When I test rode at OrangeCycle.com on 2009/5/2, The rear of the front fender was broken off, and on the rear/lower supports was broken near the rear fender. so: </t>
        </r>
        <r>
          <rPr>
            <b/>
            <sz val="9"/>
            <color indexed="81"/>
            <rFont val="Tahoma"/>
            <family val="2"/>
          </rPr>
          <t>Fragile fenders</t>
        </r>
        <r>
          <rPr>
            <sz val="9"/>
            <color indexed="81"/>
            <rFont val="Tahoma"/>
            <family val="2"/>
          </rPr>
          <t xml:space="preserve">. Neutral: Battery display quickly went from 2 (out of 3) LED to 1 and started experiencing </t>
        </r>
        <r>
          <rPr>
            <b/>
            <sz val="9"/>
            <color indexed="81"/>
            <rFont val="Tahoma"/>
            <family val="2"/>
          </rPr>
          <t>motor cutout</t>
        </r>
        <r>
          <rPr>
            <sz val="9"/>
            <color indexed="81"/>
            <rFont val="Tahoma"/>
            <family val="2"/>
          </rPr>
          <t xml:space="preserve"> after a couple of around-the-block laps.
Popularity-wise, many stores carry it in my area. More popular than eZee or E+ bikes.</t>
        </r>
      </text>
    </comment>
    <comment ref="U76" authorId="0">
      <text>
        <r>
          <rPr>
            <sz val="9"/>
            <color indexed="81"/>
            <rFont val="Tahoma"/>
            <family val="2"/>
          </rPr>
          <t>First impression of a similar model (Zclipse Sport) did not impress me. Handle of battery broke when I pulled it. Other things looked cheap. Rear fender swung up/down a lot.
On forums, riders seem to like it.</t>
        </r>
      </text>
    </comment>
    <comment ref="V76" authorId="0">
      <text>
        <r>
          <rPr>
            <sz val="9"/>
            <color indexed="81"/>
            <rFont val="Tahoma"/>
            <family val="2"/>
          </rPr>
          <t>New company, reputation to be made.
Similar frame to EcoBike Elegance due to same supplier in China.</t>
        </r>
      </text>
    </comment>
    <comment ref="N82" authorId="0">
      <text>
        <r>
          <rPr>
            <b/>
            <sz val="9"/>
            <color indexed="81"/>
            <rFont val="Tahoma"/>
            <family val="2"/>
          </rPr>
          <t>Special rating</t>
        </r>
        <r>
          <rPr>
            <sz val="9"/>
            <color indexed="81"/>
            <rFont val="Tahoma"/>
            <family val="2"/>
          </rPr>
          <t>...
Motor drive belt give it a big hub look.
Battery in frame is huge.</t>
        </r>
      </text>
    </comment>
    <comment ref="P82" authorId="0">
      <text>
        <r>
          <rPr>
            <b/>
            <sz val="9"/>
            <color indexed="81"/>
            <rFont val="Tahoma"/>
            <family val="2"/>
          </rPr>
          <t>Special rating</t>
        </r>
        <r>
          <rPr>
            <sz val="9"/>
            <color indexed="81"/>
            <rFont val="Tahoma"/>
            <family val="2"/>
          </rPr>
          <t>.</t>
        </r>
      </text>
    </comment>
    <comment ref="Q82" authorId="0">
      <text>
        <r>
          <rPr>
            <b/>
            <sz val="9"/>
            <color indexed="81"/>
            <rFont val="Tahoma"/>
            <family val="2"/>
          </rPr>
          <t>Special rating</t>
        </r>
        <r>
          <rPr>
            <sz val="9"/>
            <color indexed="81"/>
            <rFont val="Tahoma"/>
            <family val="2"/>
          </rPr>
          <t>.
Obvious motor is the only give-away. It could easily be disguised as a water bottle.
Frame is not too heavy looking.
Otherwise battery on rear rack is discrete.</t>
        </r>
      </text>
    </comment>
    <comment ref="T82" authorId="0">
      <text>
        <r>
          <rPr>
            <b/>
            <sz val="9"/>
            <color indexed="81"/>
            <rFont val="Tahoma"/>
            <family val="2"/>
          </rPr>
          <t>Special rating</t>
        </r>
        <r>
          <rPr>
            <sz val="9"/>
            <color indexed="81"/>
            <rFont val="Tahoma"/>
            <family val="2"/>
          </rPr>
          <t>.
It has a moped look.</t>
        </r>
      </text>
    </comment>
    <comment ref="C91" authorId="0">
      <text>
        <r>
          <rPr>
            <sz val="8"/>
            <color indexed="81"/>
            <rFont val="Tahoma"/>
            <family val="2"/>
          </rPr>
          <t>A quiet ride allows to cruise amongst other cyclists/pedestrians without raising concerns.</t>
        </r>
      </text>
    </comment>
    <comment ref="L91" authorId="0">
      <text>
        <r>
          <rPr>
            <sz val="9"/>
            <color indexed="81"/>
            <rFont val="Tahoma"/>
            <family val="2"/>
          </rPr>
          <t xml:space="preserve">Gearless hub motor but report of some noise.
</t>
        </r>
        <r>
          <rPr>
            <u/>
            <sz val="9"/>
            <color indexed="81"/>
            <rFont val="Tahoma"/>
            <family val="2"/>
          </rPr>
          <t>2009/11/28, "Hardcore"</t>
        </r>
        <r>
          <rPr>
            <sz val="9"/>
            <color indexed="81"/>
            <rFont val="Tahoma"/>
            <family val="2"/>
          </rPr>
          <t xml:space="preserve">:
http://goldenmotor.com/SMF/index.php?topic=1527.msg7624#msg7624
At low speeds, with cruise on, you can be cycling with a group without them knowing you didn't pedal.
When accelerating you can hear it, but it doesn't matter because you're at top speed in a ''second''.
At top speed you can't hear a thing except the wind and maybe (if you listen carefully) the freewheel as well.
</t>
        </r>
      </text>
    </comment>
    <comment ref="M91" authorId="0">
      <text>
        <r>
          <rPr>
            <sz val="9"/>
            <color indexed="81"/>
            <rFont val="Tahoma"/>
            <family val="2"/>
          </rPr>
          <t>Tested on 2008/10/26 and it was semi-quiet once the bike gets above 5 mph, some ger grunting at lower speed.</t>
        </r>
      </text>
    </comment>
    <comment ref="N91" authorId="0">
      <text>
        <r>
          <rPr>
            <sz val="8"/>
            <color indexed="81"/>
            <rFont val="Tahoma"/>
            <family val="2"/>
          </rPr>
          <t>Motor drive rear wheel through a toothed belt.
My test ride on 2009/3/7 revealed it is noisier than a geared hub motor. I would rate it at the same level of noise as a 2008 Optibike 800Li (Gold motor).</t>
        </r>
      </text>
    </comment>
    <comment ref="P91" authorId="0">
      <text>
        <r>
          <rPr>
            <sz val="9"/>
            <color indexed="81"/>
            <rFont val="Tahoma"/>
            <family val="2"/>
          </rPr>
          <t xml:space="preserve">On 2008/12/27 I got to try an Optibike with a Gold 800Li motor tonight, thanks to Pierrino. First Pierrino made passes under power as I stood by, and it was quieter than I expected. My previous reference was of a 600 motor and that one was louder, with a high-revving straight-cut gear sound (like when you back-up in a car at high speed). This Gold 800 MBB was producing a sound similar to that of knobby tires on asphalt. I would say it was a low-frequency sound. 
</t>
        </r>
        <r>
          <rPr>
            <b/>
            <sz val="9"/>
            <color indexed="81"/>
            <rFont val="Tahoma"/>
            <family val="2"/>
          </rPr>
          <t>Conclusion</t>
        </r>
        <r>
          <rPr>
            <sz val="9"/>
            <color indexed="81"/>
            <rFont val="Tahoma"/>
            <family val="2"/>
          </rPr>
          <t xml:space="preserve">: Sound level and nature is acceptable for how I plan to use my bike along bike paths with other cyclists or pedestrians. 
</t>
        </r>
      </text>
    </comment>
    <comment ref="Q91" authorId="0">
      <text>
        <r>
          <rPr>
            <sz val="9"/>
            <color indexed="81"/>
            <rFont val="Tahoma"/>
            <family val="2"/>
          </rPr>
          <t>Test rode at FreschElectricBikes.com on 2009/10/23: Was impressed by the low noise level, similar to that of a geared hub motor like my Ezee Quando.</t>
        </r>
      </text>
    </comment>
    <comment ref="T91" authorId="0">
      <text>
        <r>
          <rPr>
            <sz val="9"/>
            <color indexed="81"/>
            <rFont val="Tahoma"/>
            <family val="2"/>
          </rPr>
          <t>When I test rode at OrangeCycle.com on 2009/5/2: Similar noises to my eZee Quando: Some at low speed but gets quiet at cruising speed. Not a concern overall.</t>
        </r>
      </text>
    </comment>
    <comment ref="G95" authorId="0">
      <text>
        <r>
          <rPr>
            <sz val="8"/>
            <color indexed="81"/>
            <rFont val="Tahoma"/>
            <family val="2"/>
          </rPr>
          <t>Modes: Traditional, PAS, Throttle Only.</t>
        </r>
      </text>
    </comment>
    <comment ref="K95" authorId="0">
      <text>
        <r>
          <rPr>
            <sz val="8"/>
            <color indexed="81"/>
            <rFont val="Tahoma"/>
            <family val="2"/>
          </rPr>
          <t>Bike can be ordered in either pedal-assist mode only, or throttle control.
In pedal-assist mode, one can turn the dial to position 9 where minimal pedaling is needed and motor assist is maximzed, only requiring light pedalling. On the bike there is a big dial to easily adjust the assistance level.
When test-riding one (Spring 2009) in pedal-assist configuration, I found the assistance quirky: Small delay in assist from start and unwanted assist when coasting in a parking and instictively rotating pedals.</t>
        </r>
      </text>
    </comment>
    <comment ref="L95" authorId="0">
      <text>
        <r>
          <rPr>
            <sz val="9"/>
            <color indexed="81"/>
            <rFont val="Tahoma"/>
            <family val="2"/>
          </rPr>
          <t>Website says there is a choice of twist or thumb Throttle.</t>
        </r>
      </text>
    </comment>
    <comment ref="N95" authorId="0">
      <text>
        <r>
          <rPr>
            <sz val="9"/>
            <color indexed="81"/>
            <rFont val="Tahoma"/>
            <family val="2"/>
          </rPr>
          <t xml:space="preserve">2009/3/7: Test ride… Disappointed with uneven power delivery:
Motor power directly responds to pedal pressure, does not even it out around a pedal crank rotation. This is very obvious when starting from a stop or a low cadence.
</t>
        </r>
      </text>
    </comment>
    <comment ref="O95" authorId="0">
      <text>
        <r>
          <rPr>
            <sz val="8"/>
            <color indexed="81"/>
            <rFont val="Tahoma"/>
            <family val="2"/>
          </rPr>
          <t>H&amp;S Bikes says that we can use the thumb throttle only, above a few mph.
Website: Bike has the BionX Intelligent Energy Management System so riders can choose to operate as a normal bicycle, with power assist or cardio mode or with the thumb throttle to travel without pedaling.</t>
        </r>
      </text>
    </comment>
    <comment ref="Q95" authorId="0">
      <text>
        <r>
          <rPr>
            <sz val="8"/>
            <color indexed="81"/>
            <rFont val="Tahoma"/>
            <family val="2"/>
          </rPr>
          <t xml:space="preserve">Test rode at FreschElectricBikes.com on 2009/10/23: Combined pedelec and half-grip twist throttle. The level of pedal assist (always active) has 3 levels, set with a switch. Pedelec power does not cut out immediately when pedal force is stopped: Don't like that, but no big deal.
</t>
        </r>
      </text>
    </comment>
    <comment ref="R95" authorId="0">
      <text>
        <r>
          <rPr>
            <sz val="9"/>
            <color indexed="81"/>
            <rFont val="Tahoma"/>
            <family val="2"/>
          </rPr>
          <t>John @ Stealth, 2009/10/7: Your choice: Split twist grip is the most popular.</t>
        </r>
      </text>
    </comment>
    <comment ref="S95" authorId="0">
      <text>
        <r>
          <rPr>
            <sz val="9"/>
            <color indexed="81"/>
            <rFont val="Tahoma"/>
            <family val="2"/>
          </rPr>
          <t>John @ Stealth, 2009/10/7: Your choice: Split twist grip is the most popular.</t>
        </r>
      </text>
    </comment>
    <comment ref="T95" authorId="0">
      <text>
        <r>
          <rPr>
            <sz val="9"/>
            <color indexed="81"/>
            <rFont val="Tahoma"/>
            <family val="2"/>
          </rPr>
          <t>Test rode at OrangeCycle.com on 2009/5/2, and it had a twist grip, occupying half the length of the grip, on the inside.</t>
        </r>
      </text>
    </comment>
    <comment ref="U95" authorId="0">
      <text>
        <r>
          <rPr>
            <sz val="8"/>
            <color indexed="81"/>
            <rFont val="Tahoma"/>
            <family val="2"/>
          </rPr>
          <t>Almost sure it can be run on motor alone, despite the bike having a pedal-assisted mode. The similar Zclipse Sport I tried could be run on motor alone.
The Wisper Works 905se does have a twist throttle.</t>
        </r>
      </text>
    </comment>
    <comment ref="V95" authorId="0">
      <text>
        <r>
          <rPr>
            <sz val="8"/>
            <color indexed="81"/>
            <rFont val="Tahoma"/>
            <family val="2"/>
          </rPr>
          <t>From http://www.levadvisor.com/electric-bicycle-reviews/zoomi-monterey-electric-bicycle/the-zoomi-monterey-electric-bicycle/
The PAS + Throttle mode leaves pedal-assist on, but also lets you use an integrated throttle built-in to the right hand-grip to drive the motor. This allows you to use the Zoomi Monterey much as you would a scooter or moped - you won’t have to pedal if you don’t want to.</t>
        </r>
      </text>
    </comment>
    <comment ref="N100" authorId="0">
      <text>
        <r>
          <rPr>
            <sz val="9"/>
            <color indexed="81"/>
            <rFont val="Tahoma"/>
            <family val="2"/>
          </rPr>
          <t>During test ride on 2009/3/7, I observed that in low gears with a solid push on pedals, the pedal crank spins without inducing a corresponding rear wheel rotation. It feels like a slip with loss of the rider's energy.
This seems to disappear with higher gears or with a higher cadence, probably because of reduced torque sent to the rear wheel from the rider.</t>
        </r>
      </text>
    </comment>
    <comment ref="Q100" authorId="0">
      <text>
        <r>
          <rPr>
            <sz val="9"/>
            <color indexed="81"/>
            <rFont val="Tahoma"/>
            <family val="2"/>
          </rPr>
          <t>No slip, but if you take feet off pedals they will turn: No big deal.</t>
        </r>
      </text>
    </comment>
    <comment ref="F106" authorId="1">
      <text>
        <r>
          <rPr>
            <sz val="8"/>
            <color indexed="81"/>
            <rFont val="Tahoma"/>
            <family val="2"/>
          </rPr>
          <t>Depends on the bike you select.</t>
        </r>
      </text>
    </comment>
    <comment ref="H106" authorId="1">
      <text>
        <r>
          <rPr>
            <sz val="8"/>
            <color indexed="81"/>
            <rFont val="Tahoma"/>
            <family val="2"/>
          </rPr>
          <t>Verified with my own eyes that it was adjustable on a 750W model I test rode.</t>
        </r>
      </text>
    </comment>
    <comment ref="L106" authorId="0">
      <text>
        <r>
          <rPr>
            <b/>
            <sz val="9"/>
            <color indexed="81"/>
            <rFont val="Tahoma"/>
            <family val="2"/>
          </rPr>
          <t>TBD</t>
        </r>
        <r>
          <rPr>
            <sz val="9"/>
            <color indexed="81"/>
            <rFont val="Tahoma"/>
            <family val="2"/>
          </rPr>
          <t xml:space="preserve">
Yao Yuan, 2009/10/29: Every small part, components will be </t>
        </r>
        <r>
          <rPr>
            <b/>
            <sz val="9"/>
            <color indexed="81"/>
            <rFont val="Tahoma"/>
            <family val="2"/>
          </rPr>
          <t>upgraded to the highest standards</t>
        </r>
        <r>
          <rPr>
            <sz val="9"/>
            <color indexed="81"/>
            <rFont val="Tahoma"/>
            <family val="2"/>
          </rPr>
          <t>, such as disc brakes will be changed to Shimano (Not brembo), shifting set Shimano, everything Shimano or C-Star.</t>
        </r>
      </text>
    </comment>
    <comment ref="M106" authorId="0">
      <text>
        <r>
          <rPr>
            <sz val="9"/>
            <color indexed="81"/>
            <rFont val="Tahoma"/>
            <family val="2"/>
          </rPr>
          <t>Tested 2008/10/26 on Cadillac AM2.4: Plush front suspension. Great.</t>
        </r>
      </text>
    </comment>
    <comment ref="N106" authorId="0">
      <text>
        <r>
          <rPr>
            <sz val="9"/>
            <color indexed="81"/>
            <rFont val="Tahoma"/>
            <family val="2"/>
          </rPr>
          <t>On 2009/3/7, I estimated the travel to be 1.5" (4 cm). One can adjust damping only (not sag or spring rate).</t>
        </r>
      </text>
    </comment>
    <comment ref="Q106" authorId="0">
      <text>
        <r>
          <rPr>
            <sz val="9"/>
            <color indexed="81"/>
            <rFont val="Tahoma"/>
            <family val="2"/>
          </rPr>
          <t xml:space="preserve">Test rode at FreschElectricBikes.com on 2009/10/23: Good-enough suspension for most road irregularities. No adjustements. </t>
        </r>
      </text>
    </comment>
    <comment ref="T106" authorId="0">
      <text>
        <r>
          <rPr>
            <sz val="9"/>
            <color indexed="81"/>
            <rFont val="Tahoma"/>
            <family val="2"/>
          </rPr>
          <t xml:space="preserve">Test rode at OrangeCycle.com on 2009/5/2: Well-adapted to my weight, somewhat plush. </t>
        </r>
      </text>
    </comment>
    <comment ref="G110" authorId="0">
      <text>
        <r>
          <rPr>
            <u/>
            <sz val="9"/>
            <color indexed="81"/>
            <rFont val="Tahoma"/>
            <family val="2"/>
          </rPr>
          <t>Jeff @ EcoBike USA, 2009/12/17</t>
        </r>
        <r>
          <rPr>
            <sz val="9"/>
            <color indexed="81"/>
            <rFont val="Tahoma"/>
            <family val="2"/>
          </rPr>
          <t xml:space="preserve">:
On handlebar: </t>
        </r>
        <r>
          <rPr>
            <b/>
            <sz val="9"/>
            <color indexed="81"/>
            <rFont val="Tahoma"/>
            <family val="2"/>
          </rPr>
          <t>2 lights</t>
        </r>
        <r>
          <rPr>
            <sz val="9"/>
            <color indexed="81"/>
            <rFont val="Tahoma"/>
            <family val="2"/>
          </rPr>
          <t xml:space="preserve"> Full + Low.
On the battery: </t>
        </r>
        <r>
          <rPr>
            <b/>
            <sz val="9"/>
            <color indexed="81"/>
            <rFont val="Tahoma"/>
            <family val="2"/>
          </rPr>
          <t>5 lights</t>
        </r>
        <r>
          <rPr>
            <sz val="9"/>
            <color indexed="81"/>
            <rFont val="Tahoma"/>
            <family val="2"/>
          </rPr>
          <t xml:space="preserve"> when you press a switch.</t>
        </r>
      </text>
    </comment>
    <comment ref="L110" authorId="0">
      <text>
        <r>
          <rPr>
            <sz val="9"/>
            <color indexed="81"/>
            <rFont val="Tahoma"/>
            <family val="2"/>
          </rPr>
          <t>Yao Yuan, 2009/10/12: Situated at the twist/thumb throttle, designed to work with a 48 V setup.</t>
        </r>
      </text>
    </comment>
    <comment ref="M110" authorId="1">
      <text>
        <r>
          <rPr>
            <sz val="8"/>
            <color indexed="81"/>
            <rFont val="Tahoma"/>
            <family val="2"/>
          </rPr>
          <t>Chris Hunt, 2008/10/7: We use a standard LED throttle for voltage indication. For more detailed information, we sell the Cycle Analyst for direct plug and play into the crystalyte controllers.</t>
        </r>
      </text>
    </comment>
    <comment ref="N110" authorId="0">
      <text>
        <r>
          <rPr>
            <sz val="9"/>
            <color indexed="81"/>
            <rFont val="Tahoma"/>
            <family val="2"/>
          </rPr>
          <t>5 blue LED lights arranged in a crescent fashion.</t>
        </r>
      </text>
    </comment>
    <comment ref="P110" authorId="1">
      <text>
        <r>
          <rPr>
            <sz val="8"/>
            <color indexed="81"/>
            <rFont val="Tahoma"/>
            <family val="2"/>
          </rPr>
          <t>Only 3 LED but also use in blinking mode to create more level distinction.</t>
        </r>
      </text>
    </comment>
    <comment ref="Q110" authorId="0">
      <text>
        <r>
          <rPr>
            <sz val="9"/>
            <color indexed="81"/>
            <rFont val="Tahoma"/>
            <family val="2"/>
          </rPr>
          <t>1 red LED + 4 green, on top of the front light unit, next to on/off switch.</t>
        </r>
      </text>
    </comment>
    <comment ref="R110" authorId="0">
      <text>
        <r>
          <rPr>
            <sz val="9"/>
            <color indexed="81"/>
            <rFont val="Tahoma"/>
            <family val="2"/>
          </rPr>
          <t>John @ Stealth says (2009/10/7): The display unit that comes with both the Bomber and Fighter is what's known as the Cycle Analyst.
http://www.ebikes.ca/drainbrain.shtml
Displays Ah (consumed) with 2 decimal places.</t>
        </r>
      </text>
    </comment>
    <comment ref="S110" authorId="0">
      <text>
        <r>
          <rPr>
            <sz val="9"/>
            <color indexed="81"/>
            <rFont val="Tahoma"/>
            <family val="2"/>
          </rPr>
          <t>John @ Stealth says (2009/10/7): The display unit that comes with both the Bomber and Fighter is what's known as the Cycle Analyst.
http://www.ebikes.ca/drainbrain.shtml
Displays Ah (consumed) with 2 decimal places.</t>
        </r>
      </text>
    </comment>
    <comment ref="T110" authorId="0">
      <text>
        <r>
          <rPr>
            <sz val="9"/>
            <color indexed="81"/>
            <rFont val="Tahoma"/>
            <family val="2"/>
          </rPr>
          <t>Test rode at OrangeCycle.com on 2009/5/2: 3 LED lights next to twist throttle on right handlebar.</t>
        </r>
        <r>
          <rPr>
            <sz val="9"/>
            <color indexed="81"/>
            <rFont val="Tahoma"/>
            <family val="2"/>
          </rPr>
          <t xml:space="preserve">
</t>
        </r>
      </text>
    </comment>
    <comment ref="F115" authorId="0">
      <text>
        <r>
          <rPr>
            <sz val="9"/>
            <color indexed="81"/>
            <rFont val="Tahoma"/>
            <family val="2"/>
          </rPr>
          <t>Big company, support is standardized.</t>
        </r>
      </text>
    </comment>
    <comment ref="G115" authorId="0">
      <text>
        <r>
          <rPr>
            <sz val="9"/>
            <color indexed="81"/>
            <rFont val="Tahoma"/>
            <family val="2"/>
          </rPr>
          <t>Big company, support is standardized.</t>
        </r>
      </text>
    </comment>
    <comment ref="H115" authorId="0">
      <text>
        <r>
          <rPr>
            <sz val="9"/>
            <color indexed="81"/>
            <rFont val="Tahoma"/>
            <family val="2"/>
          </rPr>
          <t>Was able to get good phone support for inquiry questions and the company seems somewhat pro-active to please customers through their website.
Marketing director (Tim Folk), is sometimes elusive, but good when you get a hold of him on the phone.</t>
        </r>
      </text>
    </comment>
    <comment ref="I115" authorId="0">
      <text>
        <r>
          <rPr>
            <sz val="9"/>
            <color indexed="81"/>
            <rFont val="Tahoma"/>
            <family val="2"/>
          </rPr>
          <t>Was able to get good phone support for inquiry questions and the company seems somewhat pro-active to please customers through their website.
Marketing director (Tim Folk), is sometimes elusive, but good when you get a hold of him on the phone.</t>
        </r>
      </text>
    </comment>
    <comment ref="J115" authorId="0">
      <text>
        <r>
          <rPr>
            <sz val="9"/>
            <color indexed="81"/>
            <rFont val="Tahoma"/>
            <family val="2"/>
          </rPr>
          <t>Big company, support is standardized.</t>
        </r>
      </text>
    </comment>
    <comment ref="K115" authorId="0">
      <text>
        <r>
          <rPr>
            <sz val="9"/>
            <color indexed="81"/>
            <rFont val="Tahoma"/>
            <family val="2"/>
          </rPr>
          <t>Big company, support is standardized.</t>
        </r>
      </text>
    </comment>
    <comment ref="L115" authorId="0">
      <text>
        <r>
          <rPr>
            <sz val="9"/>
            <color indexed="81"/>
            <rFont val="Tahoma"/>
            <family val="2"/>
          </rPr>
          <t>Yao Yuan (sales manager) has been very responsive to my emails.</t>
        </r>
      </text>
    </comment>
    <comment ref="M115" authorId="0">
      <text>
        <r>
          <rPr>
            <sz val="9"/>
            <color indexed="81"/>
            <rFont val="Tahoma"/>
            <family val="2"/>
          </rPr>
          <t>Mixed feelings: They want to help and you can contact the head of this small company, but first impressions left me with a few doubts (don't want to get into details).</t>
        </r>
      </text>
    </comment>
    <comment ref="N115" authorId="0">
      <text>
        <r>
          <rPr>
            <sz val="9"/>
            <color indexed="81"/>
            <rFont val="Tahoma"/>
            <family val="2"/>
          </rPr>
          <t>A friend (Pierrino) had a bad customer support experience in 2008.
But on 2009/3/5 I talked with the president (Larry Pizzi) who gave me his personal contacts (direct work phone, cell phone, email) and we discussed arranging a special test ride for me.</t>
        </r>
      </text>
    </comment>
    <comment ref="O115" authorId="0">
      <text>
        <r>
          <rPr>
            <sz val="9"/>
            <color indexed="81"/>
            <rFont val="Tahoma"/>
            <family val="2"/>
          </rPr>
          <t>Big company, support is standardized.</t>
        </r>
      </text>
    </comment>
    <comment ref="P115" authorId="0">
      <text>
        <r>
          <rPr>
            <sz val="9"/>
            <color indexed="81"/>
            <rFont val="Tahoma"/>
            <family val="2"/>
          </rPr>
          <t>Stellar support by being able to talk directly with people able to make decision to help you.
Company also openly adresses issue through their website for users and monitors the website for this purpose.
Many documented cases of people getting great assistance.</t>
        </r>
      </text>
    </comment>
    <comment ref="Q115" authorId="0">
      <text>
        <r>
          <rPr>
            <sz val="9"/>
            <color indexed="81"/>
            <rFont val="Tahoma"/>
            <family val="2"/>
          </rPr>
          <t>USA distributor has answered a couple of emails I sent: Good.</t>
        </r>
      </text>
    </comment>
    <comment ref="R115" authorId="0">
      <text>
        <r>
          <rPr>
            <sz val="9"/>
            <color indexed="81"/>
            <rFont val="Tahoma"/>
            <family val="2"/>
          </rPr>
          <t>John has been very responsive to my emails.</t>
        </r>
      </text>
    </comment>
    <comment ref="S115" authorId="0">
      <text>
        <r>
          <rPr>
            <sz val="9"/>
            <color indexed="81"/>
            <rFont val="Tahoma"/>
            <family val="2"/>
          </rPr>
          <t>John has been very responsive to my emails.</t>
        </r>
      </text>
    </comment>
    <comment ref="T115" authorId="0">
      <text>
        <r>
          <rPr>
            <sz val="9"/>
            <color indexed="81"/>
            <rFont val="Tahoma"/>
            <family val="2"/>
          </rPr>
          <t>Big company, support is standardized.</t>
        </r>
      </text>
    </comment>
    <comment ref="U115" authorId="0">
      <text>
        <r>
          <rPr>
            <sz val="9"/>
            <color indexed="81"/>
            <rFont val="Tahoma"/>
            <family val="2"/>
          </rPr>
          <t>Big company, support is standardized.
Only a USA distributor.</t>
        </r>
      </text>
    </comment>
    <comment ref="V115" authorId="0">
      <text>
        <r>
          <rPr>
            <sz val="9"/>
            <color indexed="81"/>
            <rFont val="Tahoma"/>
            <family val="2"/>
          </rPr>
          <t>President of the company (Sebastian Schepis) responded quickly to my questions by email.
Insufficient data for a trend.</t>
        </r>
      </text>
    </comment>
    <comment ref="C121" authorId="0">
      <text>
        <r>
          <rPr>
            <sz val="8"/>
            <color indexed="81"/>
            <rFont val="Tahoma"/>
            <family val="2"/>
          </rPr>
          <t>Also good for gloating on forums. As proud as I can be of my bike, not many friends get to see it outside of people I don't know when I ride it. And trying to impress friends is vain.</t>
        </r>
      </text>
    </comment>
    <comment ref="J121" authorId="1">
      <text>
        <r>
          <rPr>
            <sz val="8"/>
            <color indexed="81"/>
            <rFont val="Tahoma"/>
            <family val="2"/>
          </rPr>
          <t>Cool point for being foldable.</t>
        </r>
      </text>
    </comment>
    <comment ref="M121" authorId="0">
      <text>
        <r>
          <rPr>
            <sz val="9"/>
            <color indexed="81"/>
            <rFont val="Tahoma"/>
            <family val="2"/>
          </rPr>
          <t>Almost looks home-made.</t>
        </r>
      </text>
    </comment>
    <comment ref="K127" authorId="0">
      <text>
        <r>
          <rPr>
            <sz val="9"/>
            <color indexed="81"/>
            <rFont val="Tahoma"/>
            <family val="2"/>
          </rPr>
          <t>If purchased the bike with pedal-assist mode, can only use the bike with pedal power, so gear shifting is expected.</t>
        </r>
      </text>
    </comment>
    <comment ref="N127" authorId="0">
      <text>
        <r>
          <rPr>
            <sz val="9"/>
            <color indexed="81"/>
            <rFont val="Tahoma"/>
            <family val="2"/>
          </rPr>
          <t>Can only use the bike with pedal power, so gear shifting is expected.</t>
        </r>
      </text>
    </comment>
    <comment ref="O127" authorId="0">
      <text>
        <r>
          <rPr>
            <sz val="9"/>
            <color indexed="81"/>
            <rFont val="Tahoma"/>
            <family val="2"/>
          </rPr>
          <t>Can only use the bike with pedal power, so gear shifting is expected.</t>
        </r>
      </text>
    </comment>
    <comment ref="P127" authorId="0">
      <text>
        <r>
          <rPr>
            <sz val="9"/>
            <color indexed="81"/>
            <rFont val="Tahoma"/>
            <family val="2"/>
          </rPr>
          <t>You don't need to pedal but because the motors transmits power through the chain with choice of gears and the motor is most efficicient a a given RPM, you should shift gears according to the speed.</t>
        </r>
      </text>
    </comment>
    <comment ref="F131" authorId="1">
      <text>
        <r>
          <rPr>
            <sz val="8"/>
            <color indexed="81"/>
            <rFont val="Tahoma"/>
            <family val="2"/>
          </rPr>
          <t>Depends on the bike you select. Average value supplied.</t>
        </r>
      </text>
    </comment>
    <comment ref="L131" authorId="0">
      <text>
        <r>
          <rPr>
            <b/>
            <sz val="9"/>
            <color indexed="81"/>
            <rFont val="Tahoma"/>
            <family val="2"/>
          </rPr>
          <t>TBD</t>
        </r>
        <r>
          <rPr>
            <sz val="9"/>
            <color indexed="81"/>
            <rFont val="Tahoma"/>
            <family val="2"/>
          </rPr>
          <t xml:space="preserve">
Rim brakes on this prototype:
http://www.goldenmotor.com/magicpie/images/features/Magic%20Pie%20Bike%20Poster%20Small.jpg
Yao Yuan, 2009/10/29: Every small part, components will be </t>
        </r>
        <r>
          <rPr>
            <b/>
            <sz val="9"/>
            <color indexed="81"/>
            <rFont val="Tahoma"/>
            <family val="2"/>
          </rPr>
          <t>upgraded to the highest standards</t>
        </r>
        <r>
          <rPr>
            <sz val="9"/>
            <color indexed="81"/>
            <rFont val="Tahoma"/>
            <family val="2"/>
          </rPr>
          <t>, such as disc brakes will be changed to Shimano (Not brembo), shifting set Shimano, everything Shimano or C-Star.</t>
        </r>
      </text>
    </comment>
    <comment ref="M131" authorId="0">
      <text>
        <r>
          <rPr>
            <sz val="9"/>
            <color indexed="81"/>
            <rFont val="Tahoma"/>
            <family val="2"/>
          </rPr>
          <t xml:space="preserve">Mechanical (not hydraulic) but good enough on Cadillac AM 2.4 tested 2008/10/26.
</t>
        </r>
        <r>
          <rPr>
            <b/>
            <sz val="9"/>
            <color indexed="81"/>
            <rFont val="Tahoma"/>
            <family val="2"/>
          </rPr>
          <t>BAD</t>
        </r>
        <r>
          <rPr>
            <sz val="9"/>
            <color indexed="81"/>
            <rFont val="Tahoma"/>
            <family val="2"/>
          </rPr>
          <t>: There was spoke contact with inside brake caliper.</t>
        </r>
      </text>
    </comment>
    <comment ref="N131" authorId="0">
      <text>
        <r>
          <rPr>
            <sz val="8"/>
            <color indexed="81"/>
            <rFont val="Tahoma"/>
            <family val="2"/>
          </rPr>
          <t>The Avid BB7 is a mechanical disk brake:
http://www.sram.com/en/avid/mechanicaldiscbrakes/bb7.php</t>
        </r>
      </text>
    </comment>
    <comment ref="O131" authorId="0">
      <text>
        <r>
          <rPr>
            <sz val="8"/>
            <color indexed="81"/>
            <rFont val="Tahoma"/>
            <family val="2"/>
          </rPr>
          <t>Website says: "Front and rear Hydraulic disc brakes".</t>
        </r>
      </text>
    </comment>
    <comment ref="T131" authorId="0">
      <text>
        <r>
          <rPr>
            <sz val="9"/>
            <color indexed="81"/>
            <rFont val="Tahoma"/>
            <family val="2"/>
          </rPr>
          <t>Mechanical (not hydraulic) disk brake.
Test rode at OrangeCycle.com on 2009/5/2: Satisfactory braking power.</t>
        </r>
      </text>
    </comment>
    <comment ref="F138" authorId="0">
      <text>
        <r>
          <rPr>
            <sz val="10"/>
            <color indexed="81"/>
            <rFont val="Tahoma"/>
            <family val="2"/>
          </rPr>
          <t>Motor + Electronics: 2 years.
Battery: 1 year.</t>
        </r>
      </text>
    </comment>
    <comment ref="G138" authorId="0">
      <text>
        <r>
          <rPr>
            <sz val="9"/>
            <color indexed="81"/>
            <rFont val="Tahoma"/>
            <family val="2"/>
          </rPr>
          <t xml:space="preserve">1 year parts.
5 year frame, except the fork.
1 year battery.
</t>
        </r>
      </text>
    </comment>
    <comment ref="H138" authorId="0">
      <text>
        <r>
          <rPr>
            <sz val="10"/>
            <color indexed="81"/>
            <rFont val="Tahoma"/>
            <family val="2"/>
          </rPr>
          <t>Standard warranty: Everything (including battery): 1 year.
But I would be taking an extended warranty to cover 3 years.</t>
        </r>
      </text>
    </comment>
    <comment ref="I138" authorId="0">
      <text>
        <r>
          <rPr>
            <sz val="10"/>
            <color indexed="81"/>
            <rFont val="Tahoma"/>
            <family val="2"/>
          </rPr>
          <t>Standard warranty: Everything (including battery): 1 year.
But I would be taking an extended warranty to cover 3 years.</t>
        </r>
      </text>
    </comment>
    <comment ref="J138" authorId="0">
      <text>
        <r>
          <rPr>
            <sz val="10"/>
            <color indexed="81"/>
            <rFont val="Tahoma"/>
            <family val="2"/>
          </rPr>
          <t>1 year parts.
5 year frame.
6 months battery.</t>
        </r>
      </text>
    </comment>
    <comment ref="K138" authorId="0">
      <text>
        <r>
          <rPr>
            <sz val="10"/>
            <color indexed="81"/>
            <rFont val="Tahoma"/>
            <family val="2"/>
          </rPr>
          <t>1 year parts.
5 year frame.
6 months battery.</t>
        </r>
      </text>
    </comment>
    <comment ref="L138" authorId="0">
      <text>
        <r>
          <rPr>
            <sz val="9"/>
            <color indexed="81"/>
            <rFont val="Tahoma"/>
            <family val="2"/>
          </rPr>
          <t xml:space="preserve">Yao Yuan, 2009/10/12: We provide 1 year warranty for all our products, however we require full pictured reports if a customer requests for an exchange for a faulty product.
Yao Yuan, 2009/10/29: Prices will be around 2999 (with shipping), designer packaging and a gift card together with a </t>
        </r>
        <r>
          <rPr>
            <b/>
            <sz val="9"/>
            <color indexed="81"/>
            <rFont val="Tahoma"/>
            <family val="2"/>
          </rPr>
          <t>2 year warranty</t>
        </r>
        <r>
          <rPr>
            <sz val="9"/>
            <color indexed="81"/>
            <rFont val="Tahoma"/>
            <family val="2"/>
          </rPr>
          <t xml:space="preserve"> card.</t>
        </r>
      </text>
    </comment>
    <comment ref="M138" authorId="0">
      <text>
        <r>
          <rPr>
            <sz val="10"/>
            <color indexed="81"/>
            <rFont val="Tahoma"/>
            <family val="2"/>
          </rPr>
          <t>90 days on controller
90 days on LiPo battery.
6 months on LiFePo4 battery.
1 year on motor.</t>
        </r>
      </text>
    </comment>
    <comment ref="N138" authorId="0">
      <text>
        <r>
          <rPr>
            <sz val="8"/>
            <color indexed="81"/>
            <rFont val="Tahoma"/>
            <family val="2"/>
          </rPr>
          <t xml:space="preserve">Frame: 1 year.
Tires+tubes: 30 days.
Battery: 90 days.
</t>
        </r>
      </text>
    </comment>
    <comment ref="O138" authorId="0">
      <text>
        <r>
          <rPr>
            <sz val="8"/>
            <color indexed="81"/>
            <rFont val="Tahoma"/>
            <family val="2"/>
          </rPr>
          <t xml:space="preserve">Frame: 2 years.
Suspension parts and frame fixtures: 1 year.
Battery: 1 year.
</t>
        </r>
      </text>
    </comment>
    <comment ref="P138" authorId="0">
      <text>
        <r>
          <rPr>
            <sz val="10"/>
            <color indexed="81"/>
            <rFont val="Tahoma"/>
            <family val="2"/>
          </rPr>
          <t>Standard warranty:
Components, MBB, electronics: 1 year
Battery: 3 years or 30 k mile.
But I will be taking an extended 2 year warranty.</t>
        </r>
      </text>
    </comment>
    <comment ref="Q138" authorId="0">
      <text>
        <r>
          <rPr>
            <sz val="9"/>
            <color indexed="81"/>
            <rFont val="Tahoma"/>
            <family val="2"/>
          </rPr>
          <t xml:space="preserve">1 year parts.
1 year frame.
1 year battery.
</t>
        </r>
      </text>
    </comment>
    <comment ref="R138" authorId="0">
      <text>
        <r>
          <rPr>
            <b/>
            <sz val="10"/>
            <color indexed="81"/>
            <rFont val="Tahoma"/>
            <family val="2"/>
          </rPr>
          <t>3</t>
        </r>
        <r>
          <rPr>
            <sz val="10"/>
            <color indexed="81"/>
            <rFont val="Tahoma"/>
            <family val="2"/>
          </rPr>
          <t xml:space="preserve"> months parts.
</t>
        </r>
        <r>
          <rPr>
            <b/>
            <sz val="10"/>
            <color indexed="81"/>
            <rFont val="Tahoma"/>
            <family val="2"/>
          </rPr>
          <t>3</t>
        </r>
        <r>
          <rPr>
            <sz val="10"/>
            <color indexed="81"/>
            <rFont val="Tahoma"/>
            <family val="2"/>
          </rPr>
          <t xml:space="preserve"> months frame.
</t>
        </r>
        <r>
          <rPr>
            <b/>
            <sz val="10"/>
            <color indexed="81"/>
            <rFont val="Tahoma"/>
            <family val="2"/>
          </rPr>
          <t>1</t>
        </r>
        <r>
          <rPr>
            <sz val="10"/>
            <color indexed="81"/>
            <rFont val="Tahoma"/>
            <family val="2"/>
          </rPr>
          <t xml:space="preserve"> year battery.
John @ Stealth says (2009/10/7): We offer a 3 month warranty on manufacturing faults/defective workmanship. The electrical components (motor/controller/battery) come with a 12 month warranty.
I'll give </t>
        </r>
        <r>
          <rPr>
            <b/>
            <sz val="10"/>
            <color indexed="81"/>
            <rFont val="Tahoma"/>
            <family val="2"/>
          </rPr>
          <t>you and only you</t>
        </r>
        <r>
          <rPr>
            <sz val="10"/>
            <color indexed="81"/>
            <rFont val="Tahoma"/>
            <family val="2"/>
          </rPr>
          <t xml:space="preserve"> 12 months (on everything else than the battery) just to set your mind at ease a little.</t>
        </r>
      </text>
    </comment>
    <comment ref="S138" authorId="0">
      <text>
        <r>
          <rPr>
            <b/>
            <sz val="10"/>
            <color indexed="81"/>
            <rFont val="Tahoma"/>
            <family val="2"/>
          </rPr>
          <t>3</t>
        </r>
        <r>
          <rPr>
            <sz val="10"/>
            <color indexed="81"/>
            <rFont val="Tahoma"/>
            <family val="2"/>
          </rPr>
          <t xml:space="preserve"> months parts.
</t>
        </r>
        <r>
          <rPr>
            <b/>
            <sz val="10"/>
            <color indexed="81"/>
            <rFont val="Tahoma"/>
            <family val="2"/>
          </rPr>
          <t>3</t>
        </r>
        <r>
          <rPr>
            <sz val="10"/>
            <color indexed="81"/>
            <rFont val="Tahoma"/>
            <family val="2"/>
          </rPr>
          <t xml:space="preserve"> months frame.
</t>
        </r>
        <r>
          <rPr>
            <b/>
            <sz val="10"/>
            <color indexed="81"/>
            <rFont val="Tahoma"/>
            <family val="2"/>
          </rPr>
          <t>1</t>
        </r>
        <r>
          <rPr>
            <sz val="10"/>
            <color indexed="81"/>
            <rFont val="Tahoma"/>
            <family val="2"/>
          </rPr>
          <t xml:space="preserve"> year battery.
John @ Stealth says (2009/10/7): We offer a 3 month warranty on manufacturing faults/defective workmanship. The electrical components (motor/controller/battery) come with a 12 month warranty.
I'll give </t>
        </r>
        <r>
          <rPr>
            <b/>
            <sz val="10"/>
            <color indexed="81"/>
            <rFont val="Tahoma"/>
            <family val="2"/>
          </rPr>
          <t>you and only you</t>
        </r>
        <r>
          <rPr>
            <sz val="10"/>
            <color indexed="81"/>
            <rFont val="Tahoma"/>
            <family val="2"/>
          </rPr>
          <t xml:space="preserve"> 12 months (on everything else than the battery) just to set your mind at ease a little.</t>
        </r>
      </text>
    </comment>
    <comment ref="T138" authorId="0">
      <text>
        <r>
          <rPr>
            <sz val="10"/>
            <color indexed="81"/>
            <rFont val="Tahoma"/>
            <family val="2"/>
          </rPr>
          <t>Motor + Electronics: 2 years.
Battery: 2 years.</t>
        </r>
      </text>
    </comment>
    <comment ref="U138" authorId="0">
      <text>
        <r>
          <rPr>
            <b/>
            <sz val="9"/>
            <color indexed="81"/>
            <rFont val="Tahoma"/>
            <family val="2"/>
          </rPr>
          <t>TBD</t>
        </r>
        <r>
          <rPr>
            <sz val="9"/>
            <color indexed="81"/>
            <rFont val="Tahoma"/>
            <family val="2"/>
          </rPr>
          <t xml:space="preserve">
</t>
        </r>
      </text>
    </comment>
    <comment ref="V138" authorId="0">
      <text>
        <r>
          <rPr>
            <sz val="8"/>
            <color indexed="81"/>
            <rFont val="Tahoma"/>
            <family val="2"/>
          </rPr>
          <t xml:space="preserve">Frame: 5 years.
Suspension parts and frame fixtures: 1 year.
Battery: 1 year.
</t>
        </r>
      </text>
    </comment>
    <comment ref="F146" authorId="0">
      <text>
        <r>
          <rPr>
            <sz val="9"/>
            <color indexed="81"/>
            <rFont val="Tahoma"/>
            <family val="2"/>
          </rPr>
          <t>Depends on bike chosen.</t>
        </r>
      </text>
    </comment>
    <comment ref="I146" authorId="0">
      <text>
        <r>
          <rPr>
            <sz val="9"/>
            <color indexed="81"/>
            <rFont val="Tahoma"/>
            <family val="2"/>
          </rPr>
          <t>Depends on bike chosen.</t>
        </r>
      </text>
    </comment>
    <comment ref="L146" authorId="0">
      <text>
        <r>
          <rPr>
            <b/>
            <sz val="9"/>
            <color indexed="81"/>
            <rFont val="Tahoma"/>
            <family val="2"/>
          </rPr>
          <t>TBD</t>
        </r>
        <r>
          <rPr>
            <sz val="9"/>
            <color indexed="81"/>
            <rFont val="Tahoma"/>
            <family val="2"/>
          </rPr>
          <t xml:space="preserve">
Just a prototype:
http://www.goldenmotor.com/magicpie/images/features/Magic%20Pie%20Bike%20Poster%20Small.jpg
Yao Yuan, 2009/10/29: Every small part, components will be </t>
        </r>
        <r>
          <rPr>
            <b/>
            <sz val="9"/>
            <color indexed="81"/>
            <rFont val="Tahoma"/>
            <family val="2"/>
          </rPr>
          <t>upgraded to the highest standards,</t>
        </r>
        <r>
          <rPr>
            <sz val="9"/>
            <color indexed="81"/>
            <rFont val="Tahoma"/>
            <family val="2"/>
          </rPr>
          <t xml:space="preserve"> such as disc brakes will be changed to Shimano (Not brembo), shifting set Shimano, everything Shimano or C-Star.</t>
        </r>
      </text>
    </comment>
    <comment ref="M146" authorId="0">
      <text>
        <r>
          <rPr>
            <sz val="9"/>
            <color indexed="81"/>
            <rFont val="Tahoma"/>
            <family val="2"/>
          </rPr>
          <t>Depends on bike chosen.</t>
        </r>
      </text>
    </comment>
    <comment ref="H150" authorId="1">
      <text>
        <r>
          <rPr>
            <sz val="8"/>
            <color indexed="81"/>
            <rFont val="Tahoma"/>
            <family val="2"/>
          </rPr>
          <t>Electric Cyclery now sells them, but they are the only one in California. Variable stock availability.</t>
        </r>
      </text>
    </comment>
    <comment ref="N150" authorId="0">
      <text>
        <r>
          <rPr>
            <sz val="8"/>
            <color indexed="81"/>
            <rFont val="Tahoma"/>
            <family val="2"/>
          </rPr>
          <t xml:space="preserve">Locally available at </t>
        </r>
        <r>
          <rPr>
            <sz val="8"/>
            <color indexed="81"/>
            <rFont val="Tahoma"/>
            <family val="2"/>
          </rPr>
          <t>Zclipse (Newport Beach) or People Movers (Orange)</t>
        </r>
      </text>
    </comment>
    <comment ref="O150" authorId="0">
      <text>
        <r>
          <rPr>
            <sz val="8"/>
            <color indexed="81"/>
            <rFont val="Tahoma"/>
            <family val="2"/>
          </rPr>
          <t xml:space="preserve">Locally available at </t>
        </r>
        <r>
          <rPr>
            <sz val="8"/>
            <color indexed="81"/>
            <rFont val="Tahoma"/>
            <family val="2"/>
          </rPr>
          <t>H&amp;S Bikes.
www.hsbikes.com</t>
        </r>
      </text>
    </comment>
    <comment ref="P150" authorId="1">
      <text>
        <r>
          <rPr>
            <sz val="8"/>
            <color indexed="81"/>
            <rFont val="Tahoma"/>
            <family val="2"/>
          </rPr>
          <t>Electric Cyclery now sells them, but they are the only one in California. Variable stock availability.</t>
        </r>
      </text>
    </comment>
    <comment ref="T150" authorId="0">
      <text>
        <r>
          <rPr>
            <sz val="9"/>
            <color indexed="81"/>
            <rFont val="Tahoma"/>
            <family val="2"/>
          </rPr>
          <t>On 2009/5/2, a few stores in my area have it in stock.</t>
        </r>
      </text>
    </comment>
    <comment ref="U150" authorId="1">
      <text>
        <r>
          <rPr>
            <sz val="8"/>
            <color indexed="81"/>
            <rFont val="Tahoma"/>
            <family val="2"/>
          </rPr>
          <t>Single USA agent:
http://www.wisper.kellsoft.net/North-America.php</t>
        </r>
      </text>
    </comment>
    <comment ref="V150" authorId="0">
      <text>
        <r>
          <rPr>
            <sz val="8"/>
            <color indexed="81"/>
            <rFont val="Tahoma"/>
            <family val="2"/>
          </rPr>
          <t>Locally available at...
Beach City Mopeds
3295 Laguna Canyon Road
Unit A
Laguna Beach, CA 92651
1-877-60-MOPED</t>
        </r>
      </text>
    </comment>
    <comment ref="F157" authorId="0">
      <text>
        <r>
          <rPr>
            <sz val="9"/>
            <color indexed="81"/>
            <rFont val="Tahoma"/>
            <family val="2"/>
          </rPr>
          <t>Depends on bike chosen.</t>
        </r>
      </text>
    </comment>
    <comment ref="G157" authorId="0">
      <text>
        <r>
          <rPr>
            <sz val="9"/>
            <color indexed="81"/>
            <rFont val="Tahoma"/>
            <family val="2"/>
          </rPr>
          <t xml:space="preserve">The Elegance model has a very low top frame, which can be a problem for my bike rarrier (Thule 990). This is why I would pick the Adventure model instead.
</t>
        </r>
      </text>
    </comment>
    <comment ref="H157" authorId="0">
      <text>
        <r>
          <rPr>
            <sz val="9"/>
            <color indexed="81"/>
            <rFont val="Tahoma"/>
            <family val="2"/>
          </rPr>
          <t>Cable on top but none in front of seat when clamp need to hold the bike.</t>
        </r>
      </text>
    </comment>
    <comment ref="I157" authorId="0">
      <text>
        <r>
          <rPr>
            <sz val="9"/>
            <color indexed="81"/>
            <rFont val="Tahoma"/>
            <family val="2"/>
          </rPr>
          <t>Depends on bike chosen.</t>
        </r>
      </text>
    </comment>
    <comment ref="L157" authorId="0">
      <text>
        <r>
          <rPr>
            <b/>
            <sz val="9"/>
            <color indexed="81"/>
            <rFont val="Tahoma"/>
            <family val="2"/>
          </rPr>
          <t>TBD</t>
        </r>
        <r>
          <rPr>
            <sz val="9"/>
            <color indexed="81"/>
            <rFont val="Tahoma"/>
            <family val="2"/>
          </rPr>
          <t xml:space="preserve">
Just a prototype:
http://www.goldenmotor.com/magicpie/images/features/Magic%20Pie%20Bike%20Poster%20Small.jpg</t>
        </r>
      </text>
    </comment>
    <comment ref="M157" authorId="0">
      <text>
        <r>
          <rPr>
            <sz val="9"/>
            <color indexed="81"/>
            <rFont val="Tahoma"/>
            <family val="2"/>
          </rPr>
          <t>Tested my Thule 990 and Cadillac AM2.4: Clamp meets bike where top cables enter a connector. This may damage the foam on the clamp and or bike cables over time.</t>
        </r>
      </text>
    </comment>
    <comment ref="N157" authorId="0">
      <text>
        <r>
          <rPr>
            <sz val="9"/>
            <color indexed="81"/>
            <rFont val="Tahoma"/>
            <family val="2"/>
          </rPr>
          <t>On 2009/3/7 I tested on my Thule 990 and there was no problewith wheel spacing or contct with the top clamp.</t>
        </r>
      </text>
    </comment>
    <comment ref="O157" authorId="0">
      <text>
        <r>
          <rPr>
            <sz val="8"/>
            <color indexed="81"/>
            <rFont val="Tahoma"/>
            <family val="2"/>
          </rPr>
          <t>Would contact the top of the battery pack. Not sure if this is a solid holding point. Maybe OK.</t>
        </r>
      </text>
    </comment>
    <comment ref="Q157" authorId="0">
      <text>
        <r>
          <rPr>
            <sz val="9"/>
            <color indexed="81"/>
            <rFont val="Tahoma"/>
            <family val="2"/>
          </rPr>
          <t xml:space="preserve">Tested at FreschElectricBikes.com on 2009/10/23 with my Thule 990 carrier:
Cables do not interfere where the clamp contacts the top tube. There are top tube water bottle bolts but the clamps fits between them.
</t>
        </r>
      </text>
    </comment>
    <comment ref="T157" authorId="0">
      <text>
        <r>
          <rPr>
            <sz val="9"/>
            <color indexed="81"/>
            <rFont val="Tahoma"/>
            <family val="2"/>
          </rPr>
          <t>When I test rode at OrangeCycle.com on 2009/5/2, I mounted the bike on my Thule 990 rack, and it would fit nicely after increasing the distance between the wheel supports. The 3"wide wheel are a non-issue for the Thule 990 bike rack. Clamp would contact the rectangular frame, but that's a non-issue.</t>
        </r>
      </text>
    </comment>
    <comment ref="V157" authorId="0">
      <text>
        <r>
          <rPr>
            <sz val="8"/>
            <color indexed="81"/>
            <rFont val="Tahoma"/>
            <family val="2"/>
          </rPr>
          <t xml:space="preserve">The low step-over design does not seem to have cable interfering, but </t>
        </r>
        <r>
          <rPr>
            <b/>
            <sz val="8"/>
            <color indexed="81"/>
            <rFont val="Tahoma"/>
            <family val="2"/>
          </rPr>
          <t>I wonder if my bike rack's clamps can hold it at a low contact point</t>
        </r>
        <r>
          <rPr>
            <sz val="8"/>
            <color indexed="81"/>
            <rFont val="Tahoma"/>
            <family val="2"/>
          </rPr>
          <t>.
Probably need to use a temporary top bar for transport (annoying).</t>
        </r>
      </text>
    </comment>
    <comment ref="D158" authorId="0">
      <text>
        <r>
          <rPr>
            <sz val="9"/>
            <color indexed="81"/>
            <rFont val="Tahoma"/>
            <family val="2"/>
          </rPr>
          <t>A cushion can be made to prevent cables put under clamping pressure and grinding onto frame.</t>
        </r>
      </text>
    </comment>
    <comment ref="F161" authorId="0">
      <text>
        <r>
          <rPr>
            <sz val="10"/>
            <color indexed="81"/>
            <rFont val="Tahoma"/>
            <family val="2"/>
          </rPr>
          <t>Motor + Electronics: 2 years.
Battery: 1 year.</t>
        </r>
      </text>
    </comment>
    <comment ref="G161" authorId="0">
      <text>
        <r>
          <rPr>
            <sz val="9"/>
            <color indexed="81"/>
            <rFont val="Tahoma"/>
            <family val="2"/>
          </rPr>
          <t xml:space="preserve">1 year parts.
5 year frame, except the fork.
1 year battery.
</t>
        </r>
      </text>
    </comment>
    <comment ref="H161" authorId="0">
      <text>
        <r>
          <rPr>
            <sz val="10"/>
            <color indexed="81"/>
            <rFont val="Tahoma"/>
            <family val="2"/>
          </rPr>
          <t>Standard warranty: Everything (including battery): 1 year.
But I would be taking an extended warranty to cover 3 years.</t>
        </r>
      </text>
    </comment>
    <comment ref="I161" authorId="0">
      <text>
        <r>
          <rPr>
            <sz val="10"/>
            <color indexed="81"/>
            <rFont val="Tahoma"/>
            <family val="2"/>
          </rPr>
          <t>Standard warranty: Everything (including battery): 1 year.
But I would be taking an extended warranty to cover 3 years.</t>
        </r>
      </text>
    </comment>
    <comment ref="J161" authorId="0">
      <text>
        <r>
          <rPr>
            <sz val="10"/>
            <color indexed="81"/>
            <rFont val="Tahoma"/>
            <family val="2"/>
          </rPr>
          <t>1 year parts.
5 year frame.
6 months battery.</t>
        </r>
      </text>
    </comment>
    <comment ref="K161" authorId="0">
      <text>
        <r>
          <rPr>
            <sz val="10"/>
            <color indexed="81"/>
            <rFont val="Tahoma"/>
            <family val="2"/>
          </rPr>
          <t>1 year parts.
5 year frame.
6 months battery.</t>
        </r>
      </text>
    </comment>
    <comment ref="L161" authorId="0">
      <text>
        <r>
          <rPr>
            <sz val="9"/>
            <color indexed="81"/>
            <rFont val="Tahoma"/>
            <family val="2"/>
          </rPr>
          <t xml:space="preserve">Yao Yuan, 2009/10/12: We provide 1 year warranty for all our products, however we require full pictured reports if a customer requests for an exchange for a faulty product.
Yao Yuan, 2009/10/29: Prices will be around 2999 (with shipping), designer packaging and a gift card together with a </t>
        </r>
        <r>
          <rPr>
            <b/>
            <sz val="9"/>
            <color indexed="81"/>
            <rFont val="Tahoma"/>
            <family val="2"/>
          </rPr>
          <t>2 year warranty</t>
        </r>
        <r>
          <rPr>
            <sz val="9"/>
            <color indexed="81"/>
            <rFont val="Tahoma"/>
            <family val="2"/>
          </rPr>
          <t xml:space="preserve"> card.</t>
        </r>
      </text>
    </comment>
    <comment ref="M161" authorId="0">
      <text>
        <r>
          <rPr>
            <sz val="10"/>
            <color indexed="81"/>
            <rFont val="Tahoma"/>
            <family val="2"/>
          </rPr>
          <t>90 days on controller
90 days on LiPo battery.
6 months on LiFePo4 battery.
1 year on motor.</t>
        </r>
      </text>
    </comment>
    <comment ref="N161" authorId="0">
      <text>
        <r>
          <rPr>
            <sz val="8"/>
            <color indexed="81"/>
            <rFont val="Tahoma"/>
            <family val="2"/>
          </rPr>
          <t xml:space="preserve">Frame: 1 year.
Tires+tubes: 30 days.
Battery: 90 days.
</t>
        </r>
      </text>
    </comment>
    <comment ref="O161" authorId="0">
      <text>
        <r>
          <rPr>
            <sz val="8"/>
            <color indexed="81"/>
            <rFont val="Tahoma"/>
            <family val="2"/>
          </rPr>
          <t xml:space="preserve">Frame: 2 years.
Suspension parts and frame fixtures: 1 year.
Battery: 1 year.
</t>
        </r>
      </text>
    </comment>
    <comment ref="P161" authorId="0">
      <text>
        <r>
          <rPr>
            <sz val="10"/>
            <color indexed="81"/>
            <rFont val="Tahoma"/>
            <family val="2"/>
          </rPr>
          <t>Standard warranty:
Components, MBB, electronics: 1 year
Battery: 3 years or 30 k mile.
But I will be taking an extended 2 year warranty.</t>
        </r>
      </text>
    </comment>
    <comment ref="Q161" authorId="0">
      <text>
        <r>
          <rPr>
            <sz val="9"/>
            <color indexed="81"/>
            <rFont val="Tahoma"/>
            <family val="2"/>
          </rPr>
          <t xml:space="preserve">1 year parts.
1 year frame.
1 year battery.
</t>
        </r>
      </text>
    </comment>
    <comment ref="R161" authorId="0">
      <text>
        <r>
          <rPr>
            <b/>
            <sz val="10"/>
            <color indexed="81"/>
            <rFont val="Tahoma"/>
            <family val="2"/>
          </rPr>
          <t>3</t>
        </r>
        <r>
          <rPr>
            <sz val="10"/>
            <color indexed="81"/>
            <rFont val="Tahoma"/>
            <family val="2"/>
          </rPr>
          <t xml:space="preserve"> months parts.
</t>
        </r>
        <r>
          <rPr>
            <b/>
            <sz val="10"/>
            <color indexed="81"/>
            <rFont val="Tahoma"/>
            <family val="2"/>
          </rPr>
          <t>3</t>
        </r>
        <r>
          <rPr>
            <sz val="10"/>
            <color indexed="81"/>
            <rFont val="Tahoma"/>
            <family val="2"/>
          </rPr>
          <t xml:space="preserve"> months frame.
</t>
        </r>
        <r>
          <rPr>
            <b/>
            <sz val="10"/>
            <color indexed="81"/>
            <rFont val="Tahoma"/>
            <family val="2"/>
          </rPr>
          <t>1</t>
        </r>
        <r>
          <rPr>
            <sz val="10"/>
            <color indexed="81"/>
            <rFont val="Tahoma"/>
            <family val="2"/>
          </rPr>
          <t xml:space="preserve"> year battery.
John @ Stealth says (2009/10/7): We offer a 3 month warranty on manufacturing faults/defective workmanship. The electrical components (motor/controller/battery) come with a 12 month warranty.
I'll give </t>
        </r>
        <r>
          <rPr>
            <b/>
            <sz val="10"/>
            <color indexed="81"/>
            <rFont val="Tahoma"/>
            <family val="2"/>
          </rPr>
          <t>you and only you</t>
        </r>
        <r>
          <rPr>
            <sz val="10"/>
            <color indexed="81"/>
            <rFont val="Tahoma"/>
            <family val="2"/>
          </rPr>
          <t xml:space="preserve"> 12 months (on everything else than the battery) just to set your mind at ease a little.</t>
        </r>
      </text>
    </comment>
    <comment ref="S161" authorId="0">
      <text>
        <r>
          <rPr>
            <b/>
            <sz val="10"/>
            <color indexed="81"/>
            <rFont val="Tahoma"/>
            <family val="2"/>
          </rPr>
          <t>3</t>
        </r>
        <r>
          <rPr>
            <sz val="10"/>
            <color indexed="81"/>
            <rFont val="Tahoma"/>
            <family val="2"/>
          </rPr>
          <t xml:space="preserve"> months parts.
</t>
        </r>
        <r>
          <rPr>
            <b/>
            <sz val="10"/>
            <color indexed="81"/>
            <rFont val="Tahoma"/>
            <family val="2"/>
          </rPr>
          <t>3</t>
        </r>
        <r>
          <rPr>
            <sz val="10"/>
            <color indexed="81"/>
            <rFont val="Tahoma"/>
            <family val="2"/>
          </rPr>
          <t xml:space="preserve"> months frame.
</t>
        </r>
        <r>
          <rPr>
            <b/>
            <sz val="10"/>
            <color indexed="81"/>
            <rFont val="Tahoma"/>
            <family val="2"/>
          </rPr>
          <t>1</t>
        </r>
        <r>
          <rPr>
            <sz val="10"/>
            <color indexed="81"/>
            <rFont val="Tahoma"/>
            <family val="2"/>
          </rPr>
          <t xml:space="preserve"> year battery.
John @ Stealth says (2009/10/7): We offer a 3 month warranty on manufacturing faults/defective workmanship. The electrical components (motor/controller/battery) come with a 12 month warranty.
I'll give </t>
        </r>
        <r>
          <rPr>
            <b/>
            <sz val="10"/>
            <color indexed="81"/>
            <rFont val="Tahoma"/>
            <family val="2"/>
          </rPr>
          <t>you and only you</t>
        </r>
        <r>
          <rPr>
            <sz val="10"/>
            <color indexed="81"/>
            <rFont val="Tahoma"/>
            <family val="2"/>
          </rPr>
          <t xml:space="preserve"> 12 months (on everything else than the battery) just to set your mind at ease a little.</t>
        </r>
      </text>
    </comment>
    <comment ref="T161" authorId="0">
      <text>
        <r>
          <rPr>
            <sz val="10"/>
            <color indexed="81"/>
            <rFont val="Tahoma"/>
            <family val="2"/>
          </rPr>
          <t>Motor + Electronics: 2 years.
Battery: 2 years.</t>
        </r>
      </text>
    </comment>
    <comment ref="U161" authorId="0">
      <text>
        <r>
          <rPr>
            <b/>
            <sz val="9"/>
            <color indexed="81"/>
            <rFont val="Tahoma"/>
            <family val="2"/>
          </rPr>
          <t>TBD</t>
        </r>
        <r>
          <rPr>
            <sz val="9"/>
            <color indexed="81"/>
            <rFont val="Tahoma"/>
            <family val="2"/>
          </rPr>
          <t xml:space="preserve">
</t>
        </r>
      </text>
    </comment>
    <comment ref="V161" authorId="0">
      <text>
        <r>
          <rPr>
            <sz val="8"/>
            <color indexed="81"/>
            <rFont val="Tahoma"/>
            <family val="2"/>
          </rPr>
          <t xml:space="preserve">Frame: 5 years.
Suspension parts and frame fixtures: 1 year.
Battery: 1 year.
</t>
        </r>
      </text>
    </comment>
    <comment ref="F168" authorId="1">
      <text>
        <r>
          <rPr>
            <sz val="8"/>
            <color indexed="81"/>
            <rFont val="Tahoma"/>
            <family val="2"/>
          </rPr>
          <t>Depends on chosen bike, but should be decent.</t>
        </r>
      </text>
    </comment>
    <comment ref="G168" authorId="0">
      <text>
        <r>
          <rPr>
            <b/>
            <sz val="9"/>
            <color indexed="81"/>
            <rFont val="Tahoma"/>
            <family val="2"/>
          </rPr>
          <t>TBD</t>
        </r>
        <r>
          <rPr>
            <sz val="9"/>
            <color indexed="81"/>
            <rFont val="Tahoma"/>
            <family val="2"/>
          </rPr>
          <t xml:space="preserve">
</t>
        </r>
      </text>
    </comment>
    <comment ref="H168" authorId="1">
      <text>
        <r>
          <rPr>
            <sz val="8"/>
            <color indexed="81"/>
            <rFont val="Tahoma"/>
            <family val="2"/>
          </rPr>
          <t>Tested on a Mountain version after lowering the seat to the max.</t>
        </r>
      </text>
    </comment>
    <comment ref="I168" authorId="0">
      <text>
        <r>
          <rPr>
            <sz val="9"/>
            <color indexed="81"/>
            <rFont val="Tahoma"/>
            <family val="2"/>
          </rPr>
          <t>Depends on bike chosen.</t>
        </r>
      </text>
    </comment>
    <comment ref="K168" authorId="0">
      <text>
        <r>
          <rPr>
            <sz val="8"/>
            <color indexed="81"/>
            <rFont val="Tahoma"/>
            <family val="2"/>
          </rPr>
          <t>From picture, the seat post height adjustment seem to allow low seat setting.
Website: Minimum Saddle height: 33 inches.</t>
        </r>
      </text>
    </comment>
    <comment ref="L168" authorId="0">
      <text>
        <r>
          <rPr>
            <b/>
            <sz val="9"/>
            <color indexed="81"/>
            <rFont val="Tahoma"/>
            <family val="2"/>
          </rPr>
          <t>TBD</t>
        </r>
        <r>
          <rPr>
            <sz val="9"/>
            <color indexed="81"/>
            <rFont val="Tahoma"/>
            <family val="2"/>
          </rPr>
          <t xml:space="preserve">
Seat post rack clamp may interfere with fully lowering the seat. Just a prototype:
http://www.goldenmotor.com/magicpie/images/features/Magic%20Pie%20Bike%20Poster%20Small.jpg</t>
        </r>
      </text>
    </comment>
    <comment ref="N168" authorId="0">
      <text>
        <r>
          <rPr>
            <sz val="8"/>
            <color indexed="81"/>
            <rFont val="Tahoma"/>
            <family val="2"/>
          </rPr>
          <t>On 2009/3/7 I verified that with the lowest seat post height adjustment, I could have both my feet flat on the ground. I am 5'10".</t>
        </r>
      </text>
    </comment>
    <comment ref="O168" authorId="0">
      <text>
        <r>
          <rPr>
            <b/>
            <sz val="9"/>
            <color indexed="81"/>
            <rFont val="Tahoma"/>
            <family val="2"/>
          </rPr>
          <t>TBD</t>
        </r>
        <r>
          <rPr>
            <sz val="9"/>
            <color indexed="81"/>
            <rFont val="Tahoma"/>
            <family val="2"/>
          </rPr>
          <t xml:space="preserve">
</t>
        </r>
      </text>
    </comment>
    <comment ref="Q168" authorId="0">
      <text>
        <r>
          <rPr>
            <sz val="9"/>
            <color indexed="81"/>
            <rFont val="Tahoma"/>
            <family val="2"/>
          </rPr>
          <t xml:space="preserve">Tested at FreschElectricBikes.com on 2009/10/23: Could have both feet flat on ground with straight legs.
</t>
        </r>
      </text>
    </comment>
    <comment ref="R168" authorId="2">
      <text>
        <r>
          <rPr>
            <sz val="8"/>
            <color indexed="81"/>
            <rFont val="Tahoma"/>
            <family val="2"/>
          </rPr>
          <t>John @ Stealth, 2009/10/7: Unless you're a midget, when the seat is down all the way, you'll see daylight between you and the seat with your feet flat on the ground.</t>
        </r>
      </text>
    </comment>
    <comment ref="S168" authorId="2">
      <text>
        <r>
          <rPr>
            <sz val="8"/>
            <color indexed="81"/>
            <rFont val="Tahoma"/>
            <family val="2"/>
          </rPr>
          <t>John @ Stealth, 2009/10/7: Unless you're a midget, when the seat is down all the way, you'll see daylight between you and the seat with your feet flat on the ground.</t>
        </r>
      </text>
    </comment>
    <comment ref="T168" authorId="0">
      <text>
        <r>
          <rPr>
            <sz val="9"/>
            <color indexed="81"/>
            <rFont val="Tahoma"/>
            <family val="2"/>
          </rPr>
          <t>Verified on 2009/5/2, seat could be lowered using a tool (looked like a hex key). Could have both my feet flat on ground (knees not bent).</t>
        </r>
      </text>
    </comment>
    <comment ref="U168" authorId="0">
      <text>
        <r>
          <rPr>
            <sz val="9"/>
            <color indexed="81"/>
            <rFont val="Tahoma"/>
            <family val="2"/>
          </rPr>
          <t>With the similar Zclipe Sport, I felt the seat was high,even when set at lowest), only getting toes to touch groud.</t>
        </r>
      </text>
    </comment>
    <comment ref="V168" authorId="0">
      <text>
        <r>
          <rPr>
            <b/>
            <sz val="9"/>
            <color indexed="81"/>
            <rFont val="Tahoma"/>
            <family val="2"/>
          </rPr>
          <t>TBD</t>
        </r>
        <r>
          <rPr>
            <sz val="9"/>
            <color indexed="81"/>
            <rFont val="Tahoma"/>
            <family val="2"/>
          </rPr>
          <t xml:space="preserve">
From the pictures, the seat post clamp seems low, so I expect to have both feet flat on ground.</t>
        </r>
      </text>
    </comment>
    <comment ref="F173" authorId="1">
      <text>
        <r>
          <rPr>
            <sz val="8"/>
            <color indexed="81"/>
            <rFont val="Tahoma"/>
            <family val="2"/>
          </rPr>
          <t xml:space="preserve">Depends on the bike you select. Average value supplied.
Conversion kit </t>
        </r>
        <r>
          <rPr>
            <b/>
            <sz val="8"/>
            <color indexed="81"/>
            <rFont val="Tahoma"/>
            <family val="2"/>
          </rPr>
          <t>requires a thread-on freewheel</t>
        </r>
        <r>
          <rPr>
            <sz val="8"/>
            <color indexed="81"/>
            <rFont val="Tahoma"/>
            <family val="2"/>
          </rPr>
          <t>.</t>
        </r>
      </text>
    </comment>
    <comment ref="G173" authorId="0">
      <text>
        <r>
          <rPr>
            <sz val="9"/>
            <color indexed="81"/>
            <rFont val="Tahoma"/>
            <family val="2"/>
          </rPr>
          <t xml:space="preserve">6 speeds
</t>
        </r>
      </text>
    </comment>
    <comment ref="H173" authorId="1">
      <text>
        <r>
          <rPr>
            <sz val="8"/>
            <color indexed="81"/>
            <rFont val="Tahoma"/>
            <family val="2"/>
          </rPr>
          <t>7 seen on te 750 W model I tested.
Gears were awkwardly placed on right grip, along with throttle and brake, making the right hand very busy.</t>
        </r>
      </text>
    </comment>
    <comment ref="I173" authorId="0">
      <text>
        <r>
          <rPr>
            <sz val="9"/>
            <color indexed="81"/>
            <rFont val="Tahoma"/>
            <family val="2"/>
          </rPr>
          <t>Depends on bike chosen.</t>
        </r>
      </text>
    </comment>
    <comment ref="K173" authorId="0">
      <text>
        <r>
          <rPr>
            <sz val="8"/>
            <color indexed="81"/>
            <rFont val="Tahoma"/>
            <family val="2"/>
          </rPr>
          <t>Shimano Nexave 8 Speed</t>
        </r>
      </text>
    </comment>
    <comment ref="L173" authorId="0">
      <text>
        <r>
          <rPr>
            <sz val="9"/>
            <color indexed="81"/>
            <rFont val="Tahoma"/>
            <family val="2"/>
          </rPr>
          <t xml:space="preserve">Website: Magic Pie allows users to install both a </t>
        </r>
        <r>
          <rPr>
            <b/>
            <sz val="9"/>
            <color indexed="81"/>
            <rFont val="Tahoma"/>
            <family val="2"/>
          </rPr>
          <t>6-speed</t>
        </r>
        <r>
          <rPr>
            <sz val="9"/>
            <color indexed="81"/>
            <rFont val="Tahoma"/>
            <family val="2"/>
          </rPr>
          <t xml:space="preserve"> sprocket and a disc brake plate while still fitting it onto a common bike frame with a 135mm rear wheel mounting width.</t>
        </r>
      </text>
    </comment>
    <comment ref="M173" authorId="1">
      <text>
        <r>
          <rPr>
            <sz val="8"/>
            <color indexed="81"/>
            <rFont val="Tahoma"/>
            <family val="2"/>
          </rPr>
          <t xml:space="preserve">24 gears: 3 front 8 rear.
</t>
        </r>
        <r>
          <rPr>
            <b/>
            <sz val="8"/>
            <color indexed="81"/>
            <rFont val="Tahoma"/>
            <family val="2"/>
          </rPr>
          <t>BAD</t>
        </r>
        <r>
          <rPr>
            <sz val="8"/>
            <color indexed="81"/>
            <rFont val="Tahoma"/>
            <family val="2"/>
          </rPr>
          <t>: Gearing ill-adapted to high speed of this setup.</t>
        </r>
      </text>
    </comment>
    <comment ref="N173" authorId="0">
      <text>
        <r>
          <rPr>
            <sz val="8"/>
            <color indexed="81"/>
            <rFont val="Tahoma"/>
            <family val="2"/>
          </rPr>
          <t>27-Speed Drivetrain</t>
        </r>
      </text>
    </comment>
    <comment ref="O173" authorId="0">
      <text>
        <r>
          <rPr>
            <sz val="8"/>
            <color indexed="81"/>
            <rFont val="Tahoma"/>
            <family val="2"/>
          </rPr>
          <t>24 speed: Shimano Deore XT derailleurs and shifters .</t>
        </r>
      </text>
    </comment>
    <comment ref="P173" authorId="1">
      <text>
        <r>
          <rPr>
            <sz val="8"/>
            <color indexed="81"/>
            <rFont val="Tahoma"/>
            <family val="2"/>
          </rPr>
          <t>9 gears.</t>
        </r>
      </text>
    </comment>
    <comment ref="Q173" authorId="0">
      <text>
        <r>
          <rPr>
            <sz val="9"/>
            <color indexed="81"/>
            <rFont val="Tahoma"/>
            <family val="2"/>
          </rPr>
          <t xml:space="preserve">7 speeds
</t>
        </r>
      </text>
    </comment>
    <comment ref="R173" authorId="0">
      <text>
        <r>
          <rPr>
            <sz val="9"/>
            <color indexed="81"/>
            <rFont val="Tahoma"/>
            <family val="2"/>
          </rPr>
          <t xml:space="preserve">Website: </t>
        </r>
        <r>
          <rPr>
            <b/>
            <sz val="9"/>
            <color indexed="81"/>
            <rFont val="Tahoma"/>
            <family val="2"/>
          </rPr>
          <t>2 speed</t>
        </r>
        <r>
          <rPr>
            <sz val="9"/>
            <color indexed="81"/>
            <rFont val="Tahoma"/>
            <family val="2"/>
          </rPr>
          <t xml:space="preserve"> internal BB (Schlumpf).
Option: 16 speed available with the addition of a deraileur.</t>
        </r>
      </text>
    </comment>
    <comment ref="S173" authorId="0">
      <text>
        <r>
          <rPr>
            <sz val="9"/>
            <color indexed="81"/>
            <rFont val="Tahoma"/>
            <family val="2"/>
          </rPr>
          <t xml:space="preserve">Website: </t>
        </r>
        <r>
          <rPr>
            <b/>
            <sz val="9"/>
            <color indexed="81"/>
            <rFont val="Tahoma"/>
            <family val="2"/>
          </rPr>
          <t>2 speed</t>
        </r>
        <r>
          <rPr>
            <sz val="9"/>
            <color indexed="81"/>
            <rFont val="Tahoma"/>
            <family val="2"/>
          </rPr>
          <t xml:space="preserve"> internal BB (Schlumpf).
Option: 16 speed available with the addition of a deraileur.</t>
        </r>
      </text>
    </comment>
    <comment ref="T173" authorId="1">
      <text>
        <r>
          <rPr>
            <sz val="8"/>
            <color indexed="81"/>
            <rFont val="Tahoma"/>
            <family val="2"/>
          </rPr>
          <t>Shimano Alivio 7 Speed.
Test rode at OrangeCycle.com on 2009/5/2: Shifted OK-ish, but some gear hunting noises.</t>
        </r>
      </text>
    </comment>
    <comment ref="U173" authorId="0">
      <text>
        <r>
          <rPr>
            <sz val="9"/>
            <color indexed="81"/>
            <rFont val="Tahoma"/>
            <family val="2"/>
          </rPr>
          <t xml:space="preserve">Shimano Alivio derailleur with 7 speed Shimano mega range 14-16-18-20-22-24-34T
</t>
        </r>
      </text>
    </comment>
    <comment ref="V173" authorId="0">
      <text>
        <r>
          <rPr>
            <sz val="8"/>
            <color indexed="81"/>
            <rFont val="Tahoma"/>
            <family val="2"/>
          </rPr>
          <t>Shimano Tourney 6-speed shifter / derailleur</t>
        </r>
      </text>
    </comment>
    <comment ref="F178" authorId="1">
      <text>
        <r>
          <rPr>
            <sz val="8"/>
            <color indexed="81"/>
            <rFont val="Tahoma"/>
            <family val="2"/>
          </rPr>
          <t xml:space="preserve">Depends on the bike you select. Rear derailleur only assumed.
Conversion kit </t>
        </r>
        <r>
          <rPr>
            <b/>
            <sz val="8"/>
            <color indexed="81"/>
            <rFont val="Tahoma"/>
            <family val="2"/>
          </rPr>
          <t>requires a thread-on freewheel</t>
        </r>
        <r>
          <rPr>
            <sz val="8"/>
            <color indexed="81"/>
            <rFont val="Tahoma"/>
            <family val="2"/>
          </rPr>
          <t>.</t>
        </r>
      </text>
    </comment>
    <comment ref="G178" authorId="0">
      <text>
        <r>
          <rPr>
            <sz val="9"/>
            <color indexed="81"/>
            <rFont val="Tahoma"/>
            <family val="2"/>
          </rPr>
          <t xml:space="preserve">Rear derailleur for 6 gears.
</t>
        </r>
      </text>
    </comment>
    <comment ref="H178" authorId="0">
      <text>
        <r>
          <rPr>
            <sz val="9"/>
            <color indexed="81"/>
            <rFont val="Tahoma"/>
            <family val="2"/>
          </rPr>
          <t xml:space="preserve">Rear derailleur for 7 gears.
</t>
        </r>
      </text>
    </comment>
    <comment ref="I178" authorId="1">
      <text>
        <r>
          <rPr>
            <sz val="8"/>
            <color indexed="81"/>
            <rFont val="Tahoma"/>
            <family val="2"/>
          </rPr>
          <t>Depends on the bike you select.
Rear derailleur only assumed.</t>
        </r>
      </text>
    </comment>
    <comment ref="K178" authorId="0">
      <text>
        <r>
          <rPr>
            <sz val="9"/>
            <color indexed="81"/>
            <rFont val="Tahoma"/>
            <family val="2"/>
          </rPr>
          <t xml:space="preserve">Rear derailleur for 8 gears.
</t>
        </r>
      </text>
    </comment>
    <comment ref="L178" authorId="0">
      <text>
        <r>
          <rPr>
            <sz val="9"/>
            <color indexed="81"/>
            <rFont val="Tahoma"/>
            <family val="2"/>
          </rPr>
          <t>Rear derailleur.</t>
        </r>
      </text>
    </comment>
    <comment ref="M178" authorId="0">
      <text>
        <r>
          <rPr>
            <sz val="9"/>
            <color indexed="81"/>
            <rFont val="Tahoma"/>
            <family val="2"/>
          </rPr>
          <t xml:space="preserve">Front and Rear derailleura for 3*8 gears.
</t>
        </r>
      </text>
    </comment>
    <comment ref="N178" authorId="0">
      <text>
        <r>
          <rPr>
            <sz val="9"/>
            <color indexed="81"/>
            <rFont val="Tahoma"/>
            <family val="2"/>
          </rPr>
          <t xml:space="preserve">Front and Rear derailleura for 3*9 gears.
</t>
        </r>
      </text>
    </comment>
    <comment ref="O178" authorId="0">
      <text>
        <r>
          <rPr>
            <sz val="9"/>
            <color indexed="81"/>
            <rFont val="Tahoma"/>
            <family val="2"/>
          </rPr>
          <t xml:space="preserve">Front and Rear derailleura for 3*8 gears.
</t>
        </r>
      </text>
    </comment>
    <comment ref="P178" authorId="0">
      <text>
        <r>
          <rPr>
            <sz val="9"/>
            <color indexed="81"/>
            <rFont val="Tahoma"/>
            <family val="2"/>
          </rPr>
          <t xml:space="preserve">Rear derailleur for 9 gears.
</t>
        </r>
      </text>
    </comment>
    <comment ref="Q178" authorId="0">
      <text>
        <r>
          <rPr>
            <sz val="9"/>
            <color indexed="81"/>
            <rFont val="Tahoma"/>
            <family val="2"/>
          </rPr>
          <t xml:space="preserve">Rear derailleur for 7 gears.
</t>
        </r>
      </text>
    </comment>
    <comment ref="R178" authorId="0">
      <text>
        <r>
          <rPr>
            <b/>
            <sz val="9"/>
            <color indexed="81"/>
            <rFont val="Tahoma"/>
            <family val="2"/>
          </rPr>
          <t>2 speed</t>
        </r>
        <r>
          <rPr>
            <sz val="9"/>
            <color indexed="81"/>
            <rFont val="Tahoma"/>
            <family val="2"/>
          </rPr>
          <t xml:space="preserve"> internal BB (Schlumpf).</t>
        </r>
      </text>
    </comment>
    <comment ref="S178" authorId="0">
      <text>
        <r>
          <rPr>
            <b/>
            <sz val="9"/>
            <color indexed="81"/>
            <rFont val="Tahoma"/>
            <family val="2"/>
          </rPr>
          <t>2 speed</t>
        </r>
        <r>
          <rPr>
            <sz val="9"/>
            <color indexed="81"/>
            <rFont val="Tahoma"/>
            <family val="2"/>
          </rPr>
          <t xml:space="preserve"> internal BB (Schlumpf).</t>
        </r>
      </text>
    </comment>
    <comment ref="T178" authorId="0">
      <text>
        <r>
          <rPr>
            <sz val="9"/>
            <color indexed="81"/>
            <rFont val="Tahoma"/>
            <family val="2"/>
          </rPr>
          <t xml:space="preserve">Rear derailleur for 7 gears.
</t>
        </r>
      </text>
    </comment>
    <comment ref="U178" authorId="0">
      <text>
        <r>
          <rPr>
            <sz val="9"/>
            <color indexed="81"/>
            <rFont val="Tahoma"/>
            <family val="2"/>
          </rPr>
          <t xml:space="preserve">Rear derailleur for 7 gears.
</t>
        </r>
      </text>
    </comment>
    <comment ref="V178" authorId="0">
      <text>
        <r>
          <rPr>
            <sz val="9"/>
            <color indexed="81"/>
            <rFont val="Tahoma"/>
            <family val="2"/>
          </rPr>
          <t xml:space="preserve">Rear derailleur for 6 gears.
</t>
        </r>
      </text>
    </comment>
    <comment ref="C184" authorId="0">
      <text>
        <r>
          <rPr>
            <sz val="10"/>
            <color indexed="81"/>
            <rFont val="Tahoma"/>
            <family val="2"/>
          </rPr>
          <t>1) Reducing the weight of the wheels allows them to follow terrain better. This is the concept of minimizing unsprun weight.
2) Avoiding having batteries, motor, electronics in the wheel avoids them being subject to extreme shocks.</t>
        </r>
      </text>
    </comment>
    <comment ref="C189" authorId="1">
      <text>
        <r>
          <rPr>
            <sz val="8"/>
            <color indexed="81"/>
            <rFont val="Tahoma"/>
            <family val="2"/>
          </rPr>
          <t xml:space="preserve">For flat fixing and storage/transport.
</t>
        </r>
      </text>
    </comment>
    <comment ref="I189" authorId="0">
      <text>
        <r>
          <rPr>
            <sz val="9"/>
            <color indexed="81"/>
            <rFont val="Tahoma"/>
            <family val="2"/>
          </rPr>
          <t>Depends on bike chosen.</t>
        </r>
      </text>
    </comment>
    <comment ref="K189" authorId="0">
      <text>
        <r>
          <rPr>
            <sz val="8"/>
            <color indexed="81"/>
            <rFont val="Tahoma"/>
            <family val="2"/>
          </rPr>
          <t>No QR and there is wiring. Not sure if wiring has a diconnect point or not.</t>
        </r>
      </text>
    </comment>
    <comment ref="L189" authorId="0">
      <text>
        <r>
          <rPr>
            <b/>
            <sz val="9"/>
            <color indexed="81"/>
            <rFont val="Tahoma"/>
            <family val="2"/>
          </rPr>
          <t>TBD</t>
        </r>
        <r>
          <rPr>
            <sz val="9"/>
            <color indexed="81"/>
            <rFont val="Tahoma"/>
            <family val="2"/>
          </rPr>
          <t xml:space="preserve">
QR on prototype:
http://www.goldenmotor.com/magicpie/images/features/Magic%20Pie%20Bike%20Poster%20Small.jpg</t>
        </r>
      </text>
    </comment>
    <comment ref="N189" authorId="0">
      <text>
        <r>
          <rPr>
            <sz val="8"/>
            <color indexed="81"/>
            <rFont val="Tahoma"/>
            <family val="2"/>
          </rPr>
          <t>On 2009/3/7 I verified there is a QR on the front.</t>
        </r>
      </text>
    </comment>
    <comment ref="O189" authorId="0">
      <text>
        <r>
          <rPr>
            <b/>
            <sz val="8"/>
            <color indexed="81"/>
            <rFont val="Tahoma"/>
            <family val="2"/>
          </rPr>
          <t>H&amp;S Bikes</t>
        </r>
        <r>
          <rPr>
            <sz val="8"/>
            <color indexed="81"/>
            <rFont val="Tahoma"/>
            <family val="2"/>
          </rPr>
          <t>:
The front and rear wheels have a QR.</t>
        </r>
      </text>
    </comment>
    <comment ref="Q189" authorId="0">
      <text>
        <r>
          <rPr>
            <sz val="9"/>
            <color indexed="81"/>
            <rFont val="Tahoma"/>
            <family val="2"/>
          </rPr>
          <t xml:space="preserve">Verified at FreschElectricBikes.com on 2009/10/23: It has a Quick-Release.
</t>
        </r>
      </text>
    </comment>
    <comment ref="V189" authorId="0">
      <text>
        <r>
          <rPr>
            <sz val="8"/>
            <color indexed="81"/>
            <rFont val="Tahoma"/>
            <family val="2"/>
          </rPr>
          <t xml:space="preserve">I see </t>
        </r>
        <r>
          <rPr>
            <sz val="8"/>
            <color indexed="81"/>
            <rFont val="Tahoma"/>
            <family val="2"/>
          </rPr>
          <t>a QR in the pictures.</t>
        </r>
      </text>
    </comment>
    <comment ref="D190" authorId="1">
      <text>
        <r>
          <rPr>
            <sz val="8"/>
            <color indexed="81"/>
            <rFont val="Tahoma"/>
            <family val="2"/>
          </rPr>
          <t>To fix a flat you loosen the wheel but generaly leave it in place and be careful not to pull connecting wiring.</t>
        </r>
      </text>
    </comment>
    <comment ref="C195" authorId="1">
      <text>
        <r>
          <rPr>
            <sz val="8"/>
            <color indexed="81"/>
            <rFont val="Tahoma"/>
            <family val="2"/>
          </rPr>
          <t>For flat fixing.</t>
        </r>
        <r>
          <rPr>
            <sz val="8"/>
            <color indexed="81"/>
            <rFont val="Tahoma"/>
            <family val="2"/>
          </rPr>
          <t xml:space="preserve">
</t>
        </r>
      </text>
    </comment>
    <comment ref="G195" authorId="0">
      <text>
        <r>
          <rPr>
            <u/>
            <sz val="9"/>
            <color indexed="81"/>
            <rFont val="Tahoma"/>
            <family val="2"/>
          </rPr>
          <t>Kevin @ Electric Cyclery, 2009/12/16</t>
        </r>
        <r>
          <rPr>
            <sz val="9"/>
            <color indexed="81"/>
            <rFont val="Tahoma"/>
            <family val="2"/>
          </rPr>
          <t xml:space="preserve">: Not easy to disconnect wiring (only at controler) so we leave wires connected for working on rear wheel. Not convenient for flat tire repairs while riding.
</t>
        </r>
        <r>
          <rPr>
            <u/>
            <sz val="9"/>
            <color indexed="81"/>
            <rFont val="Tahoma"/>
            <family val="2"/>
          </rPr>
          <t>Jeff @ EcoBike USA, 2009/12/17</t>
        </r>
        <r>
          <rPr>
            <sz val="9"/>
            <color indexed="81"/>
            <rFont val="Tahoma"/>
            <family val="2"/>
          </rPr>
          <t>: No QR on the wheel axle. No QR on wires.</t>
        </r>
      </text>
    </comment>
    <comment ref="N195" authorId="0">
      <text>
        <r>
          <rPr>
            <sz val="8"/>
            <color indexed="81"/>
            <rFont val="Tahoma"/>
            <family val="2"/>
          </rPr>
          <t>On 2009/3/7 the pre-production bike I tested had the Currie Tech EVO drive which will be available in the Fall of 2009 (the hollow axle has a QR). Before that, it comes with Shimano's version (discontinued production) of the EVO drive and that axle does not have a QR.</t>
        </r>
      </text>
    </comment>
    <comment ref="O195" authorId="0">
      <text>
        <r>
          <rPr>
            <b/>
            <sz val="8"/>
            <color indexed="81"/>
            <rFont val="Tahoma"/>
            <family val="2"/>
          </rPr>
          <t>H&amp;S Bikes</t>
        </r>
        <r>
          <rPr>
            <sz val="8"/>
            <color indexed="81"/>
            <rFont val="Tahoma"/>
            <family val="2"/>
          </rPr>
          <t>:
The front and rear wheels have a QR.
Is there a wiring easy disconnect?</t>
        </r>
      </text>
    </comment>
    <comment ref="Q195" authorId="0">
      <text>
        <r>
          <rPr>
            <sz val="9"/>
            <color indexed="81"/>
            <rFont val="Tahoma"/>
            <family val="2"/>
          </rPr>
          <t xml:space="preserve">Verified at FreschElectricBikes.com on 2009/10/23: It has a Quick-Release.
</t>
        </r>
      </text>
    </comment>
    <comment ref="R195" authorId="0">
      <text>
        <r>
          <rPr>
            <sz val="9"/>
            <color indexed="81"/>
            <rFont val="Tahoma"/>
            <family val="2"/>
          </rPr>
          <t>John @ Stealth, 2009/10/7: Easy: 2 plugs, 2 axle nuts and the chain. Less than 2 minutes to remove.</t>
        </r>
      </text>
    </comment>
    <comment ref="S195" authorId="0">
      <text>
        <r>
          <rPr>
            <sz val="9"/>
            <color indexed="81"/>
            <rFont val="Tahoma"/>
            <family val="2"/>
          </rPr>
          <t>John @ Stealth, 2009/10/7: Easy: 2 plugs, 2 axle nuts and the chain. Less than 2 minutes to remove.</t>
        </r>
      </text>
    </comment>
    <comment ref="T195" authorId="0">
      <text>
        <r>
          <rPr>
            <sz val="9"/>
            <color indexed="81"/>
            <rFont val="Tahoma"/>
            <family val="2"/>
          </rPr>
          <t>Test rode at OrangeCycle.com on 2009/5/2: A couple of wire sets enter the rear wheel. All wire sets held by zip ties (replaceable) and one seemed to have a quick-disconnect, while the other seemed like it could have connectors but was hidden under a heat-shrink tube. ==&gt; Not so easy to disconnect all wiring to rear wheel.</t>
        </r>
      </text>
    </comment>
    <comment ref="U195" authorId="0">
      <text>
        <r>
          <rPr>
            <b/>
            <sz val="9"/>
            <color indexed="81"/>
            <rFont val="Tahoma"/>
            <family val="2"/>
          </rPr>
          <t>TBD</t>
        </r>
        <r>
          <rPr>
            <sz val="9"/>
            <color indexed="81"/>
            <rFont val="Tahoma"/>
            <family val="2"/>
          </rPr>
          <t xml:space="preserve">
</t>
        </r>
      </text>
    </comment>
    <comment ref="V195" authorId="0">
      <text>
        <r>
          <rPr>
            <sz val="8"/>
            <color indexed="81"/>
            <rFont val="Tahoma"/>
            <family val="2"/>
          </rPr>
          <t>I do not see a QR in the pictures.
Can we easy disconnect the wiring?</t>
        </r>
      </text>
    </comment>
    <comment ref="D196" authorId="1">
      <text>
        <r>
          <rPr>
            <sz val="8"/>
            <color indexed="81"/>
            <rFont val="Tahoma"/>
            <family val="2"/>
          </rPr>
          <t>To fix a flat you loosen the wheel but generaly leave it in place and be careful not to pull connecting wiring.</t>
        </r>
      </text>
    </comment>
    <comment ref="C201" authorId="0">
      <text>
        <r>
          <rPr>
            <sz val="8"/>
            <color indexed="81"/>
            <rFont val="Tahoma"/>
            <family val="2"/>
          </rPr>
          <t>We want constant lubrication of a chain that can drip oil and make the bike a messy object.</t>
        </r>
      </text>
    </comment>
    <comment ref="F206" authorId="1">
      <text>
        <r>
          <rPr>
            <sz val="8"/>
            <color indexed="81"/>
            <rFont val="Tahoma"/>
            <family val="2"/>
          </rPr>
          <t>Depends on chosen bike.
Side stand likely.</t>
        </r>
      </text>
    </comment>
    <comment ref="I206" authorId="0">
      <text>
        <r>
          <rPr>
            <sz val="9"/>
            <color indexed="81"/>
            <rFont val="Tahoma"/>
            <family val="2"/>
          </rPr>
          <t>Depends on bike chosen.</t>
        </r>
      </text>
    </comment>
    <comment ref="K206" authorId="0">
      <text>
        <r>
          <rPr>
            <sz val="8"/>
            <color indexed="81"/>
            <rFont val="Tahoma"/>
            <family val="2"/>
          </rPr>
          <t>Most pictures show only a side-stand, but one showed a center stand.</t>
        </r>
      </text>
    </comment>
    <comment ref="L206" authorId="0">
      <text>
        <r>
          <rPr>
            <b/>
            <sz val="9"/>
            <color indexed="81"/>
            <rFont val="Tahoma"/>
            <family val="2"/>
          </rPr>
          <t>TBD</t>
        </r>
        <r>
          <rPr>
            <sz val="9"/>
            <color indexed="81"/>
            <rFont val="Tahoma"/>
            <family val="2"/>
          </rPr>
          <t xml:space="preserve">
Side stand on prototype:
http://www.goldenmotor.com/magicpie/images/features/Magic%20Pie%20Bike%20Poster%20Small.jpg</t>
        </r>
      </text>
    </comment>
    <comment ref="N206" authorId="0">
      <text>
        <r>
          <rPr>
            <sz val="8"/>
            <color indexed="81"/>
            <rFont val="Tahoma"/>
            <family val="2"/>
          </rPr>
          <t>The bike I test rode on 2009/3/7 had a good side stand.</t>
        </r>
      </text>
    </comment>
    <comment ref="O206" authorId="0">
      <text>
        <r>
          <rPr>
            <sz val="8"/>
            <color indexed="81"/>
            <rFont val="Tahoma"/>
            <family val="2"/>
          </rPr>
          <t>Kickstand is optional, but included in price set above.</t>
        </r>
      </text>
    </comment>
    <comment ref="R206" authorId="2">
      <text>
        <r>
          <rPr>
            <sz val="8"/>
            <color indexed="81"/>
            <rFont val="Tahoma"/>
            <family val="2"/>
          </rPr>
          <t>John @ Stealth, 2009/10/7: No stand, but I'll look in to it.</t>
        </r>
      </text>
    </comment>
    <comment ref="S206" authorId="2">
      <text>
        <r>
          <rPr>
            <sz val="8"/>
            <color indexed="81"/>
            <rFont val="Tahoma"/>
            <family val="2"/>
          </rPr>
          <t>John @ Stealth, 2009/10/7: No stand, but I'll look in to it.</t>
        </r>
      </text>
    </comment>
    <comment ref="T206" authorId="0">
      <text>
        <r>
          <rPr>
            <sz val="9"/>
            <color indexed="81"/>
            <rFont val="Tahoma"/>
            <family val="2"/>
          </rPr>
          <t>Test rode at OrangeCycle.com on 2009/5/2: Center stand seems robust, with girlfriend even doing mistake of sitting on bike while on stand.</t>
        </r>
      </text>
    </comment>
    <comment ref="V206" authorId="0">
      <text>
        <r>
          <rPr>
            <sz val="8"/>
            <color indexed="81"/>
            <rFont val="Tahoma"/>
            <family val="2"/>
          </rPr>
          <t>Included kickstand.</t>
        </r>
      </text>
    </comment>
    <comment ref="F210" authorId="0">
      <text>
        <r>
          <rPr>
            <sz val="10"/>
            <color indexed="81"/>
            <rFont val="Tahoma"/>
            <family val="2"/>
          </rPr>
          <t>If BionX kit ordered from Quebec, Canada.</t>
        </r>
      </text>
    </comment>
    <comment ref="G210" authorId="1">
      <text>
        <r>
          <rPr>
            <sz val="8"/>
            <color indexed="81"/>
            <rFont val="Tahoma"/>
            <family val="2"/>
          </rPr>
          <t>Electric Cyclery in Laguna Beach sells them and will do the warranty service.
19 mile drive from Santa Ana.</t>
        </r>
      </text>
    </comment>
    <comment ref="H210" authorId="1">
      <text>
        <r>
          <rPr>
            <sz val="8"/>
            <color indexed="81"/>
            <rFont val="Tahoma"/>
            <family val="2"/>
          </rPr>
          <t>Electric Cyclery in Laguna Beach sells them and will do the warranty service.
19 mile drive from Santa Ana.</t>
        </r>
      </text>
    </comment>
    <comment ref="I210" authorId="1">
      <text>
        <r>
          <rPr>
            <sz val="8"/>
            <color indexed="81"/>
            <rFont val="Tahoma"/>
            <family val="2"/>
          </rPr>
          <t>Electric Cyclery in Laguna Beach sells them and will do the warranty service.
19 mile drive from Santa Ana.</t>
        </r>
      </text>
    </comment>
    <comment ref="J210" authorId="1">
      <text>
        <r>
          <rPr>
            <sz val="8"/>
            <color indexed="81"/>
            <rFont val="Tahoma"/>
            <family val="2"/>
          </rPr>
          <t>52 mile drive from Santa Ana to Oceanside.</t>
        </r>
      </text>
    </comment>
    <comment ref="K210" authorId="1">
      <text>
        <r>
          <rPr>
            <sz val="8"/>
            <color indexed="81"/>
            <rFont val="Tahoma"/>
            <family val="2"/>
          </rPr>
          <t>52 mile drive from Santa Ana to Oceanside.</t>
        </r>
      </text>
    </comment>
    <comment ref="M210" authorId="1">
      <text>
        <r>
          <rPr>
            <sz val="8"/>
            <color indexed="81"/>
            <rFont val="Tahoma"/>
            <family val="2"/>
          </rPr>
          <t>68 mile drive from Santa Ana to Chatsworth.</t>
        </r>
      </text>
    </comment>
    <comment ref="N210" authorId="0">
      <text>
        <r>
          <rPr>
            <sz val="8"/>
            <color indexed="81"/>
            <rFont val="Tahoma"/>
            <family val="2"/>
          </rPr>
          <t>Local dealer: Zclipse (Newport Beach) or People Movers (Orange).</t>
        </r>
      </text>
    </comment>
    <comment ref="O210" authorId="0">
      <text>
        <r>
          <rPr>
            <sz val="8"/>
            <color indexed="81"/>
            <rFont val="Tahoma"/>
            <family val="2"/>
          </rPr>
          <t>Local dealer is 49 miles away (following roads):
H&amp;S Bikes
www.hsbikes.com
509 N Victory Blvd
Burbank, CA 91502
Phone: (818) 848.8551</t>
        </r>
      </text>
    </comment>
    <comment ref="P210" authorId="1">
      <text>
        <r>
          <rPr>
            <sz val="8"/>
            <color indexed="81"/>
            <rFont val="Tahoma"/>
            <family val="2"/>
          </rPr>
          <t>Electric Cyclery in Laguna Beach sells them and will do the warranty service.
19 mile drive from Santa Ana.</t>
        </r>
      </text>
    </comment>
    <comment ref="Q210" authorId="1">
      <text>
        <r>
          <rPr>
            <sz val="8"/>
            <color indexed="81"/>
            <rFont val="Tahoma"/>
            <family val="2"/>
          </rPr>
          <t>Fresch Electric Bikes in Huntington Beach sells them and will do the warranty service.
9 mile drive from Santa Ana.</t>
        </r>
      </text>
    </comment>
    <comment ref="R210" authorId="1">
      <text>
        <r>
          <rPr>
            <sz val="8"/>
            <color indexed="81"/>
            <rFont val="Tahoma"/>
            <family val="2"/>
          </rPr>
          <t>Need to work with Headquarters in Melbourne Australia.</t>
        </r>
      </text>
    </comment>
    <comment ref="S210" authorId="1">
      <text>
        <r>
          <rPr>
            <sz val="8"/>
            <color indexed="81"/>
            <rFont val="Tahoma"/>
            <family val="2"/>
          </rPr>
          <t>Need to work with Headquarters in Melbourne Australia.</t>
        </r>
      </text>
    </comment>
    <comment ref="T210" authorId="1">
      <text>
        <r>
          <rPr>
            <sz val="8"/>
            <color indexed="81"/>
            <rFont val="Tahoma"/>
            <family val="2"/>
          </rPr>
          <t>10 mile drive from Santa Ana to Newport Beach (Zclipse) or Orange (Orange Cycle).</t>
        </r>
      </text>
    </comment>
    <comment ref="U210" authorId="1">
      <text>
        <r>
          <rPr>
            <sz val="8"/>
            <color indexed="81"/>
            <rFont val="Tahoma"/>
            <family val="2"/>
          </rPr>
          <t>Through the USA agent:
http://www.wisper.kellsoft.net/North-America.php</t>
        </r>
      </text>
    </comment>
    <comment ref="V210" authorId="0">
      <text>
        <r>
          <rPr>
            <sz val="8"/>
            <color indexed="81"/>
            <rFont val="Tahoma"/>
            <family val="2"/>
          </rPr>
          <t>Local dealer…
Beach City Mopeds
3295 Laguna Canyon Road
Unit A
Laguna Beach, CA 92651
1-877-60-MOPED</t>
        </r>
      </text>
    </comment>
    <comment ref="N216" authorId="0">
      <text>
        <r>
          <rPr>
            <sz val="8"/>
            <color indexed="81"/>
            <rFont val="Tahoma"/>
            <family val="2"/>
          </rPr>
          <t>Legs transmit through chain, while motor drives a belt drive to the rear wheel.</t>
        </r>
      </text>
    </comment>
    <comment ref="F219" authorId="1">
      <text>
        <r>
          <rPr>
            <sz val="8"/>
            <color indexed="81"/>
            <rFont val="Tahoma"/>
            <family val="2"/>
          </rPr>
          <t>Depends on the bike you select. Average value supplied.</t>
        </r>
      </text>
    </comment>
    <comment ref="L219" authorId="0">
      <text>
        <r>
          <rPr>
            <b/>
            <sz val="9"/>
            <color indexed="81"/>
            <rFont val="Tahoma"/>
            <family val="2"/>
          </rPr>
          <t>TBD</t>
        </r>
        <r>
          <rPr>
            <sz val="9"/>
            <color indexed="81"/>
            <rFont val="Tahoma"/>
            <family val="2"/>
          </rPr>
          <t xml:space="preserve">
Mechanical disk brake on prototype:
http://www.goldenmotor.com/magicpie/images/features/Magic%20Pie%20Bike%20Poster%20Small.jpg
Yao Yuan, 2009/10/29: Every small part, components will be </t>
        </r>
        <r>
          <rPr>
            <b/>
            <sz val="9"/>
            <color indexed="81"/>
            <rFont val="Tahoma"/>
            <family val="2"/>
          </rPr>
          <t>upgraded to the highest standards</t>
        </r>
        <r>
          <rPr>
            <sz val="9"/>
            <color indexed="81"/>
            <rFont val="Tahoma"/>
            <family val="2"/>
          </rPr>
          <t>, such as disc brakes will be changed to Shimano (Not brembo), shifting set Shimano, everything Shimano or C-Star.</t>
        </r>
      </text>
    </comment>
    <comment ref="M219" authorId="0">
      <text>
        <r>
          <rPr>
            <sz val="9"/>
            <color indexed="81"/>
            <rFont val="Tahoma"/>
            <family val="2"/>
          </rPr>
          <t xml:space="preserve">Mechanical (not hydraulic) but good enough on Cadillac AM 2.4 tested 2008/10/26.
</t>
        </r>
        <r>
          <rPr>
            <b/>
            <sz val="9"/>
            <color indexed="81"/>
            <rFont val="Tahoma"/>
            <family val="2"/>
          </rPr>
          <t>BAD</t>
        </r>
        <r>
          <rPr>
            <sz val="9"/>
            <color indexed="81"/>
            <rFont val="Tahoma"/>
            <family val="2"/>
          </rPr>
          <t>: Brake noise under moderate braking.</t>
        </r>
      </text>
    </comment>
    <comment ref="O219" authorId="0">
      <text>
        <r>
          <rPr>
            <sz val="8"/>
            <color indexed="81"/>
            <rFont val="Tahoma"/>
            <family val="2"/>
          </rPr>
          <t>Website says: "Front and rear Hydraulic disc brakes".</t>
        </r>
      </text>
    </comment>
    <comment ref="T219" authorId="0">
      <text>
        <r>
          <rPr>
            <sz val="9"/>
            <color indexed="81"/>
            <rFont val="Tahoma"/>
            <family val="2"/>
          </rPr>
          <t>Mechanical (not hydraulic) disk brake.
Test rode at OrangeCycle.com on 2009/5/2: Satisfactory braking power.</t>
        </r>
      </text>
    </comment>
    <comment ref="H223" authorId="1">
      <text>
        <r>
          <rPr>
            <sz val="8"/>
            <color indexed="81"/>
            <rFont val="Tahoma"/>
            <family val="2"/>
          </rPr>
          <t>Electric Cyclery is trying to keep them in stock, otherwise availability is 1-2 weeks.</t>
        </r>
      </text>
    </comment>
    <comment ref="I223" authorId="0">
      <text>
        <r>
          <rPr>
            <b/>
            <sz val="9"/>
            <color indexed="81"/>
            <rFont val="Tahoma"/>
            <family val="2"/>
          </rPr>
          <t>TBD</t>
        </r>
        <r>
          <rPr>
            <sz val="9"/>
            <color indexed="81"/>
            <rFont val="Tahoma"/>
            <family val="2"/>
          </rPr>
          <t xml:space="preserve">
</t>
        </r>
      </text>
    </comment>
    <comment ref="N223" authorId="0">
      <text>
        <r>
          <rPr>
            <sz val="8"/>
            <color indexed="81"/>
            <rFont val="Tahoma"/>
            <family val="2"/>
          </rPr>
          <t>Immediate in local stores in the Spring of 2009: Zclipse (Newport Beach) or People Movers (Orange).</t>
        </r>
      </text>
    </comment>
    <comment ref="O223" authorId="0">
      <text>
        <r>
          <rPr>
            <sz val="8"/>
            <color indexed="81"/>
            <rFont val="Tahoma"/>
            <family val="2"/>
          </rPr>
          <t>Only on special order.</t>
        </r>
      </text>
    </comment>
    <comment ref="Q223" authorId="1">
      <text>
        <r>
          <rPr>
            <sz val="8"/>
            <color indexed="81"/>
            <rFont val="Tahoma"/>
            <family val="2"/>
          </rPr>
          <t>Fresch Electric Bikes in Huntington Beach had 2 in stock on 2009/10/23: One black, one silver.</t>
        </r>
      </text>
    </comment>
    <comment ref="R223" authorId="2">
      <text>
        <r>
          <rPr>
            <sz val="8"/>
            <color indexed="81"/>
            <rFont val="Tahoma"/>
            <family val="2"/>
          </rPr>
          <t>John @ Stealth, 2009/10/7: Delivery time is 8 weeks after receiving a 50% deposit.</t>
        </r>
      </text>
    </comment>
    <comment ref="S223" authorId="2">
      <text>
        <r>
          <rPr>
            <sz val="8"/>
            <color indexed="81"/>
            <rFont val="Tahoma"/>
            <family val="2"/>
          </rPr>
          <t>John @ Stealth, 2009/10/7: Delivery time is 8 weeks after receiving a 50% deposit.</t>
        </r>
      </text>
    </comment>
    <comment ref="U223" authorId="0">
      <text>
        <r>
          <rPr>
            <b/>
            <sz val="9"/>
            <color indexed="81"/>
            <rFont val="Tahoma"/>
            <family val="2"/>
          </rPr>
          <t>TBD</t>
        </r>
        <r>
          <rPr>
            <sz val="9"/>
            <color indexed="81"/>
            <rFont val="Tahoma"/>
            <family val="2"/>
          </rPr>
          <t xml:space="preserve">
</t>
        </r>
      </text>
    </comment>
    <comment ref="M229" authorId="0">
      <text>
        <r>
          <rPr>
            <sz val="9"/>
            <color indexed="81"/>
            <rFont val="Tahoma"/>
            <family val="2"/>
          </rPr>
          <t>With Cycle Analyst.</t>
        </r>
      </text>
    </comment>
    <comment ref="O229" authorId="0">
      <text>
        <r>
          <rPr>
            <sz val="8"/>
            <color indexed="81"/>
            <rFont val="Tahoma"/>
            <family val="2"/>
          </rPr>
          <t xml:space="preserve">http://www.ohmcycles.com/ourbikes/technology.asp
</t>
        </r>
      </text>
    </comment>
    <comment ref="P229" authorId="1">
      <text>
        <r>
          <rPr>
            <sz val="8"/>
            <color indexed="81"/>
            <rFont val="Tahoma"/>
            <family val="2"/>
          </rPr>
          <t>Comes with Sigma Cycle Computers, giving speed, cadence, distance.
Many complaints about programming difficulty:
http://groups.google.com/group/optibike-owners-group/browse_thread/thread/15fc8e7af70f3751</t>
        </r>
      </text>
    </comment>
    <comment ref="R229" authorId="0">
      <text>
        <r>
          <rPr>
            <sz val="9"/>
            <color indexed="81"/>
            <rFont val="Tahoma"/>
            <family val="2"/>
          </rPr>
          <t>John @ Stealth says (2009/10/7): The display unit that comes with both the Bomber and Fighter is what's known as the Cycle Analyst.
http://www.ebikes.ca/drainbrain.shtml</t>
        </r>
      </text>
    </comment>
    <comment ref="S229" authorId="0">
      <text>
        <r>
          <rPr>
            <sz val="9"/>
            <color indexed="81"/>
            <rFont val="Tahoma"/>
            <family val="2"/>
          </rPr>
          <t>John @ Stealth says (2009/10/7): The display unit that comes with both the Bomber and Fighter is what's known as the Cycle Analyst.
http://www.ebikes.ca/drainbrain.shtml</t>
        </r>
      </text>
    </comment>
    <comment ref="U229" authorId="0">
      <text>
        <r>
          <rPr>
            <sz val="9"/>
            <color indexed="81"/>
            <rFont val="Tahoma"/>
            <family val="2"/>
          </rPr>
          <t>Wireless speedo computer</t>
        </r>
      </text>
    </comment>
    <comment ref="H232" authorId="0">
      <text>
        <r>
          <rPr>
            <sz val="10"/>
            <color indexed="81"/>
            <rFont val="Tahoma"/>
            <family val="2"/>
          </rPr>
          <t>Pre-assembled at Electric Cyclery.</t>
        </r>
      </text>
    </comment>
    <comment ref="I232" authorId="0">
      <text>
        <r>
          <rPr>
            <sz val="10"/>
            <color indexed="81"/>
            <rFont val="Tahoma"/>
            <family val="2"/>
          </rPr>
          <t>Pre-assembled at Electric Cyclery.</t>
        </r>
      </text>
    </comment>
    <comment ref="J232" authorId="0">
      <text>
        <r>
          <rPr>
            <sz val="10"/>
            <color indexed="81"/>
            <rFont val="Tahoma"/>
            <family val="2"/>
          </rPr>
          <t>Pre-assembled.</t>
        </r>
      </text>
    </comment>
    <comment ref="K232" authorId="0">
      <text>
        <r>
          <rPr>
            <sz val="10"/>
            <color indexed="81"/>
            <rFont val="Tahoma"/>
            <family val="2"/>
          </rPr>
          <t>Pre-assembled.</t>
        </r>
      </text>
    </comment>
    <comment ref="N232" authorId="0">
      <text>
        <r>
          <rPr>
            <sz val="8"/>
            <color indexed="81"/>
            <rFont val="Tahoma"/>
            <family val="2"/>
          </rPr>
          <t>Local stores will do the assembly: Zclipse (Newport Beach) or People Movers (Orange).</t>
        </r>
      </text>
    </comment>
    <comment ref="R232" authorId="2">
      <text>
        <r>
          <rPr>
            <sz val="8"/>
            <color indexed="81"/>
            <rFont val="Tahoma"/>
            <family val="2"/>
          </rPr>
          <t>John @ Stealth, 2009/10/7: Assembly... Front wheel goes in and tighten the axle up.  Handlebars - 4 bolts (all controls are already fitted to the bars).  Cranks - 2 bolts plus 2 grub screws,  Seat post and away you go. Out of the box I could have the bike running in less than 5 minutes.... First go might take you 10-15 minutes.</t>
        </r>
      </text>
    </comment>
    <comment ref="S232" authorId="2">
      <text>
        <r>
          <rPr>
            <sz val="8"/>
            <color indexed="81"/>
            <rFont val="Tahoma"/>
            <family val="2"/>
          </rPr>
          <t>John @ Stealth, 2009/10/7: Assembly... Front wheel goes in and tighten the axle up.  Handlebars - 4 bolts (all controls are already fitted to the bars).  Cranks - 2 bolts plus 2 grub screws,  Seat post and away you go. Out of the box I could have the bike running in less than 5 minutes.... First go might take you 10-15 minutes.</t>
        </r>
      </text>
    </comment>
    <comment ref="M236" authorId="0">
      <text>
        <r>
          <rPr>
            <sz val="9"/>
            <color indexed="81"/>
            <rFont val="Tahoma"/>
            <family val="2"/>
          </rPr>
          <t>With Cycle Analyst.</t>
        </r>
      </text>
    </comment>
    <comment ref="O236" authorId="0">
      <text>
        <r>
          <rPr>
            <sz val="8"/>
            <color indexed="81"/>
            <rFont val="Tahoma"/>
            <family val="2"/>
          </rPr>
          <t xml:space="preserve">http://www.ohmcycles.com/ourbikes/technology.asp
</t>
        </r>
      </text>
    </comment>
    <comment ref="P236" authorId="1">
      <text>
        <r>
          <rPr>
            <sz val="8"/>
            <color indexed="81"/>
            <rFont val="Tahoma"/>
            <family val="2"/>
          </rPr>
          <t>Comes with Sigma Cycle Computers, giving speed, cadence, distance.
Many complaints about programming difficulty:
http://groups.google.com/group/optibike-owners-group/browse_thread/thread/15fc8e7af70f3751</t>
        </r>
      </text>
    </comment>
    <comment ref="R236" authorId="0">
      <text>
        <r>
          <rPr>
            <sz val="9"/>
            <color indexed="81"/>
            <rFont val="Tahoma"/>
            <family val="2"/>
          </rPr>
          <t>John @ Stealth says (2009/10/7): The display unit that comes with both the Bomber and Fighter is what's known as the Cycle Analyst.
http://www.ebikes.ca/drainbrain.shtml</t>
        </r>
      </text>
    </comment>
    <comment ref="S236" authorId="0">
      <text>
        <r>
          <rPr>
            <sz val="9"/>
            <color indexed="81"/>
            <rFont val="Tahoma"/>
            <family val="2"/>
          </rPr>
          <t>John @ Stealth says (2009/10/7): The display unit that comes with both the Bomber and Fighter is what's known as the Cycle Analyst.
http://www.ebikes.ca/drainbrain.shtml</t>
        </r>
      </text>
    </comment>
    <comment ref="C239" authorId="1">
      <text>
        <r>
          <rPr>
            <sz val="8"/>
            <color indexed="81"/>
            <rFont val="Tahoma"/>
            <family val="2"/>
          </rPr>
          <t>Regeneration during braking is only 30% effective at best towards recovering energy, so range will be a little extended (5-10%) but not dramatically.</t>
        </r>
      </text>
    </comment>
    <comment ref="H239" authorId="1">
      <text>
        <r>
          <rPr>
            <sz val="8"/>
            <color indexed="81"/>
            <rFont val="Tahoma"/>
            <family val="2"/>
          </rPr>
          <t>No proof of being proportional to brake pressure.</t>
        </r>
      </text>
    </comment>
    <comment ref="I239" authorId="1">
      <text>
        <r>
          <rPr>
            <sz val="8"/>
            <color indexed="81"/>
            <rFont val="Tahoma"/>
            <family val="2"/>
          </rPr>
          <t>No proof of being proportional to brake pressure.</t>
        </r>
      </text>
    </comment>
    <comment ref="L239" authorId="0">
      <text>
        <r>
          <rPr>
            <sz val="9"/>
            <color indexed="81"/>
            <rFont val="Tahoma"/>
            <family val="2"/>
          </rPr>
          <t>Available, goes to a pre-set:
http://goldenmotor.com/SMF/index.php?topic=1408.msg6964#msg6964</t>
        </r>
      </text>
    </comment>
    <comment ref="J243" authorId="0">
      <text>
        <r>
          <rPr>
            <sz val="8"/>
            <color indexed="81"/>
            <rFont val="Tahoma"/>
            <family val="2"/>
          </rPr>
          <t>Key needed.</t>
        </r>
      </text>
    </comment>
    <comment ref="K243" authorId="0">
      <text>
        <r>
          <rPr>
            <sz val="8"/>
            <color indexed="81"/>
            <rFont val="Tahoma"/>
            <family val="2"/>
          </rPr>
          <t>Key needed.</t>
        </r>
      </text>
    </comment>
    <comment ref="L243" authorId="0">
      <text>
        <r>
          <rPr>
            <sz val="9"/>
            <color indexed="81"/>
            <rFont val="Tahoma"/>
            <family val="2"/>
          </rPr>
          <t>Seems that key on battery serves to both lock the battery on rack but also as ON/OFF switch.</t>
        </r>
      </text>
    </comment>
    <comment ref="N243" authorId="0">
      <text>
        <r>
          <rPr>
            <sz val="8"/>
            <color indexed="81"/>
            <rFont val="Tahoma"/>
            <family val="2"/>
          </rPr>
          <t>On 2009/3/7 the bike had an on/off switch, but no key.</t>
        </r>
      </text>
    </comment>
    <comment ref="O243" authorId="0">
      <text>
        <r>
          <rPr>
            <sz val="8"/>
            <color indexed="81"/>
            <rFont val="Tahoma"/>
            <family val="2"/>
          </rPr>
          <t>Website...
The command console includes an alarm system with a 4 digit PIN (personal identification number). If the bicycle is moved while the alarm system is activated, the motor will instantly go into generative mode 4 and the alarm will sound.</t>
        </r>
      </text>
    </comment>
    <comment ref="R243" authorId="2">
      <text>
        <r>
          <rPr>
            <sz val="8"/>
            <color indexed="81"/>
            <rFont val="Tahoma"/>
            <family val="2"/>
          </rPr>
          <t>John @ Stealth, 2009/10/7: Key Switch to stop someone from riding it away, but you'll need to use a D lock of some sort so they can't push it away.</t>
        </r>
      </text>
    </comment>
    <comment ref="S243" authorId="2">
      <text>
        <r>
          <rPr>
            <sz val="8"/>
            <color indexed="81"/>
            <rFont val="Tahoma"/>
            <family val="2"/>
          </rPr>
          <t>John @ Stealth, 2009/10/7: Key Switch to stop someone from riding it away, but you'll need to use a D lock of some sort so they can't push it away.</t>
        </r>
      </text>
    </comment>
    <comment ref="T243" authorId="0">
      <text>
        <r>
          <rPr>
            <sz val="8"/>
            <color indexed="81"/>
            <rFont val="Tahoma"/>
            <family val="2"/>
          </rPr>
          <t>Key needed. The key has 3 positions:
1) Battery set A.
2) OFF
3) Battery set B.</t>
        </r>
      </text>
    </comment>
    <comment ref="V243" authorId="0">
      <text>
        <r>
          <rPr>
            <sz val="8"/>
            <color indexed="81"/>
            <rFont val="Tahoma"/>
            <family val="2"/>
          </rPr>
          <t>Key needed.</t>
        </r>
      </text>
    </comment>
    <comment ref="D245" authorId="1">
      <text>
        <r>
          <rPr>
            <sz val="8"/>
            <color indexed="81"/>
            <rFont val="Tahoma"/>
            <family val="2"/>
          </rPr>
          <t>Example: A key locks the steering column. But this can be broken later to make the bike fully drivable.</t>
        </r>
      </text>
    </comment>
    <comment ref="D246" authorId="1">
      <text>
        <r>
          <rPr>
            <sz val="8"/>
            <color indexed="81"/>
            <rFont val="Tahoma"/>
            <family val="2"/>
          </rPr>
          <t>Example: A key is needed to have the power available.</t>
        </r>
      </text>
    </comment>
    <comment ref="D247" authorId="1">
      <text>
        <r>
          <rPr>
            <sz val="8"/>
            <color indexed="81"/>
            <rFont val="Tahoma"/>
            <family val="2"/>
          </rPr>
          <t>Example: An integrated alarm can be activated.</t>
        </r>
      </text>
    </comment>
    <comment ref="D248" authorId="1">
      <text>
        <r>
          <rPr>
            <sz val="8"/>
            <color indexed="81"/>
            <rFont val="Tahoma"/>
            <family val="2"/>
          </rPr>
          <t>Example: Example: When displayconsole is removed, the rear wheel is in full-regenerate mode (brake on).</t>
        </r>
      </text>
    </comment>
    <comment ref="D249" authorId="1">
      <text>
        <r>
          <rPr>
            <sz val="8"/>
            <color indexed="81"/>
            <rFont val="Tahoma"/>
            <family val="2"/>
          </rPr>
          <t>Example: When displayconsole is removed, the rear wheel is in full-regenerate mode (brake on) and an alarm will sound if the bike is moved.</t>
        </r>
      </text>
    </comment>
    <comment ref="G250" authorId="0">
      <text>
        <r>
          <rPr>
            <sz val="10"/>
            <color indexed="81"/>
            <rFont val="Tahoma"/>
            <family val="2"/>
          </rPr>
          <t>Pre-assembled at Electric Cyclery.</t>
        </r>
      </text>
    </comment>
    <comment ref="H250" authorId="0">
      <text>
        <r>
          <rPr>
            <sz val="10"/>
            <color indexed="81"/>
            <rFont val="Tahoma"/>
            <family val="2"/>
          </rPr>
          <t>Pre-assembled at Electric Cyclery.</t>
        </r>
      </text>
    </comment>
    <comment ref="I250" authorId="0">
      <text>
        <r>
          <rPr>
            <sz val="10"/>
            <color indexed="81"/>
            <rFont val="Tahoma"/>
            <family val="2"/>
          </rPr>
          <t>Pre-assembled at Electric Cyclery.</t>
        </r>
      </text>
    </comment>
    <comment ref="J250" authorId="0">
      <text>
        <r>
          <rPr>
            <sz val="10"/>
            <color indexed="81"/>
            <rFont val="Tahoma"/>
            <family val="2"/>
          </rPr>
          <t>Bought pre-assembled, without box at semi-local store.</t>
        </r>
      </text>
    </comment>
    <comment ref="K250" authorId="0">
      <text>
        <r>
          <rPr>
            <sz val="10"/>
            <color indexed="81"/>
            <rFont val="Tahoma"/>
            <family val="2"/>
          </rPr>
          <t>Can be purchased pre-assembled, without box at semi-local store.</t>
        </r>
      </text>
    </comment>
    <comment ref="N250" authorId="0">
      <text>
        <r>
          <rPr>
            <sz val="8"/>
            <color indexed="81"/>
            <rFont val="Tahoma"/>
            <family val="2"/>
          </rPr>
          <t>I can return it to the local store: Zclipse (Newport Beach) or People Movers (Orange).</t>
        </r>
      </text>
    </comment>
    <comment ref="P250" authorId="0">
      <text>
        <r>
          <rPr>
            <sz val="8"/>
            <color indexed="81"/>
            <rFont val="Tahoma"/>
            <family val="2"/>
          </rPr>
          <t>Local service through Electric Cyclery in Laguna Beach, CA.</t>
        </r>
        <r>
          <rPr>
            <sz val="8"/>
            <color indexed="81"/>
            <rFont val="Tahoma"/>
            <family val="2"/>
          </rPr>
          <t xml:space="preserve">
</t>
        </r>
      </text>
    </comment>
    <comment ref="R250" authorId="0">
      <text>
        <r>
          <rPr>
            <sz val="10"/>
            <color indexed="81"/>
            <rFont val="Tahoma"/>
            <family val="2"/>
          </rPr>
          <t>Keep box in case I need to return it to Australia.</t>
        </r>
      </text>
    </comment>
    <comment ref="S250" authorId="0">
      <text>
        <r>
          <rPr>
            <sz val="10"/>
            <color indexed="81"/>
            <rFont val="Tahoma"/>
            <family val="2"/>
          </rPr>
          <t>Keep box in case I need to return it to Australia.</t>
        </r>
      </text>
    </comment>
    <comment ref="U250" authorId="0">
      <text>
        <r>
          <rPr>
            <sz val="10"/>
            <color indexed="81"/>
            <rFont val="Tahoma"/>
            <family val="2"/>
          </rPr>
          <t>Keep box in case I need to return it to the USA importer.</t>
        </r>
      </text>
    </comment>
    <comment ref="F254" authorId="1">
      <text>
        <r>
          <rPr>
            <sz val="8"/>
            <color indexed="81"/>
            <rFont val="Tahoma"/>
            <family val="2"/>
          </rPr>
          <t>Depends on chosen bike, but should be possible.</t>
        </r>
      </text>
    </comment>
    <comment ref="G254" authorId="0">
      <text>
        <r>
          <rPr>
            <u/>
            <sz val="9"/>
            <color indexed="81"/>
            <rFont val="Tahoma"/>
            <family val="2"/>
          </rPr>
          <t>Kevin @ Electric Cyclery, 2009/12/16</t>
        </r>
        <r>
          <rPr>
            <sz val="9"/>
            <color indexed="81"/>
            <rFont val="Tahoma"/>
            <family val="2"/>
          </rPr>
          <t>: It has fenders.</t>
        </r>
      </text>
    </comment>
    <comment ref="L254" authorId="0">
      <text>
        <r>
          <rPr>
            <b/>
            <sz val="9"/>
            <color indexed="81"/>
            <rFont val="Tahoma"/>
            <family val="2"/>
          </rPr>
          <t>TBD</t>
        </r>
        <r>
          <rPr>
            <sz val="9"/>
            <color indexed="81"/>
            <rFont val="Tahoma"/>
            <family val="2"/>
          </rPr>
          <t xml:space="preserve">
Fender on prototype:
http://www.goldenmotor.com/magicpie/images/features/Magic%20Pie%20Bike%20Poster%20Small.jpg</t>
        </r>
      </text>
    </comment>
    <comment ref="N254" authorId="0">
      <text>
        <r>
          <rPr>
            <sz val="8"/>
            <color indexed="81"/>
            <rFont val="Tahoma"/>
            <family val="2"/>
          </rPr>
          <t>No fender, but mounts are there.</t>
        </r>
      </text>
    </comment>
    <comment ref="O254" authorId="0">
      <text>
        <r>
          <rPr>
            <sz val="8"/>
            <color indexed="81"/>
            <rFont val="Tahoma"/>
            <family val="2"/>
          </rPr>
          <t>Optional, but included in price set above.</t>
        </r>
      </text>
    </comment>
    <comment ref="Q254" authorId="0">
      <text>
        <r>
          <rPr>
            <sz val="9"/>
            <color indexed="81"/>
            <rFont val="Tahoma"/>
            <family val="2"/>
          </rPr>
          <t>The battery acts like a rear fender.</t>
        </r>
      </text>
    </comment>
    <comment ref="T254" authorId="0">
      <text>
        <r>
          <rPr>
            <sz val="9"/>
            <color indexed="81"/>
            <rFont val="Tahoma"/>
            <family val="2"/>
          </rPr>
          <t xml:space="preserve">Test rode at OrangeCycle.com on 2009/5/2: On the test bike, a fender support was broken on one side at the lower/rear of the fender. </t>
        </r>
        <r>
          <rPr>
            <b/>
            <sz val="9"/>
            <color indexed="81"/>
            <rFont val="Tahoma"/>
            <family val="2"/>
          </rPr>
          <t>Fragile?</t>
        </r>
      </text>
    </comment>
    <comment ref="U254" authorId="0">
      <text>
        <r>
          <rPr>
            <sz val="9"/>
            <color indexed="81"/>
            <rFont val="Tahoma"/>
            <family val="2"/>
          </rPr>
          <t>You would need the "City S" model to have a rear fender.</t>
        </r>
      </text>
    </comment>
    <comment ref="F258" authorId="1">
      <text>
        <r>
          <rPr>
            <sz val="8"/>
            <color indexed="81"/>
            <rFont val="Tahoma"/>
            <family val="2"/>
          </rPr>
          <t>Depends on chosen bike, but should be possible.</t>
        </r>
      </text>
    </comment>
    <comment ref="G258" authorId="0">
      <text>
        <r>
          <rPr>
            <u/>
            <sz val="9"/>
            <color indexed="81"/>
            <rFont val="Tahoma"/>
            <family val="2"/>
          </rPr>
          <t>Kevin @ Electric Cyclery, 2009/12/16</t>
        </r>
        <r>
          <rPr>
            <sz val="9"/>
            <color indexed="81"/>
            <rFont val="Tahoma"/>
            <family val="2"/>
          </rPr>
          <t>: It has fenders.</t>
        </r>
      </text>
    </comment>
    <comment ref="L258" authorId="0">
      <text>
        <r>
          <rPr>
            <b/>
            <sz val="9"/>
            <color indexed="81"/>
            <rFont val="Tahoma"/>
            <family val="2"/>
          </rPr>
          <t>TBD</t>
        </r>
        <r>
          <rPr>
            <sz val="9"/>
            <color indexed="81"/>
            <rFont val="Tahoma"/>
            <family val="2"/>
          </rPr>
          <t xml:space="preserve">
Fender on prototype:
http://www.goldenmotor.com/magicpie/images/features/Magic%20Pie%20Bike%20Poster%20Small.jpg</t>
        </r>
      </text>
    </comment>
    <comment ref="N258" authorId="0">
      <text>
        <r>
          <rPr>
            <sz val="8"/>
            <color indexed="81"/>
            <rFont val="Tahoma"/>
            <family val="2"/>
          </rPr>
          <t>No fender, but mounts are there.</t>
        </r>
      </text>
    </comment>
    <comment ref="O258" authorId="0">
      <text>
        <r>
          <rPr>
            <sz val="8"/>
            <color indexed="81"/>
            <rFont val="Tahoma"/>
            <family val="2"/>
          </rPr>
          <t>Optional, but included in price set above.</t>
        </r>
      </text>
    </comment>
    <comment ref="Q258" authorId="1">
      <text>
        <r>
          <rPr>
            <sz val="8"/>
            <color indexed="81"/>
            <rFont val="Tahoma"/>
            <family val="2"/>
          </rPr>
          <t>Fresch Electric Bikes in Huntington Beach adds a front fender.</t>
        </r>
      </text>
    </comment>
    <comment ref="T258" authorId="0">
      <text>
        <r>
          <rPr>
            <sz val="9"/>
            <color indexed="81"/>
            <rFont val="Tahoma"/>
            <family val="2"/>
          </rPr>
          <t xml:space="preserve">Test rode at OrangeCycle.com on 2009/5/2: The rear of the test bike's fender was broken off. </t>
        </r>
        <r>
          <rPr>
            <b/>
            <sz val="9"/>
            <color indexed="81"/>
            <rFont val="Tahoma"/>
            <family val="2"/>
          </rPr>
          <t>Fragile?</t>
        </r>
      </text>
    </comment>
    <comment ref="U258" authorId="0">
      <text>
        <r>
          <rPr>
            <sz val="9"/>
            <color indexed="81"/>
            <rFont val="Tahoma"/>
            <family val="2"/>
          </rPr>
          <t>You would need the "City S" model to have a front fender.</t>
        </r>
      </text>
    </comment>
    <comment ref="F262" authorId="0">
      <text>
        <r>
          <rPr>
            <b/>
            <sz val="9"/>
            <color indexed="81"/>
            <rFont val="Tahoma"/>
            <family val="2"/>
          </rPr>
          <t>TBD</t>
        </r>
        <r>
          <rPr>
            <sz val="9"/>
            <color indexed="81"/>
            <rFont val="Tahoma"/>
            <family val="2"/>
          </rPr>
          <t xml:space="preserve">
</t>
        </r>
      </text>
    </comment>
    <comment ref="G262" authorId="0">
      <text>
        <r>
          <rPr>
            <u/>
            <sz val="9"/>
            <color indexed="81"/>
            <rFont val="Tahoma"/>
            <family val="2"/>
          </rPr>
          <t>Jeff @ EcoBike USA, 2009/12/17</t>
        </r>
        <r>
          <rPr>
            <sz val="9"/>
            <color indexed="81"/>
            <rFont val="Tahoma"/>
            <family val="2"/>
          </rPr>
          <t>: Can be locked with a key.</t>
        </r>
      </text>
    </comment>
    <comment ref="H262" authorId="0">
      <text>
        <r>
          <rPr>
            <sz val="9"/>
            <color indexed="81"/>
            <rFont val="Tahoma"/>
            <family val="2"/>
          </rPr>
          <t>Battery is inside front wheel which would need to be locked with a chain you provide.</t>
        </r>
      </text>
    </comment>
    <comment ref="I262" authorId="0">
      <text>
        <r>
          <rPr>
            <b/>
            <sz val="9"/>
            <color indexed="81"/>
            <rFont val="Tahoma"/>
            <family val="2"/>
          </rPr>
          <t>TBD</t>
        </r>
        <r>
          <rPr>
            <sz val="9"/>
            <color indexed="81"/>
            <rFont val="Tahoma"/>
            <family val="2"/>
          </rPr>
          <t xml:space="preserve">
</t>
        </r>
      </text>
    </comment>
    <comment ref="J262" authorId="0">
      <text>
        <r>
          <rPr>
            <sz val="9"/>
            <color indexed="81"/>
            <rFont val="Tahoma"/>
            <family val="2"/>
          </rPr>
          <t>There is a key lock for the battery.</t>
        </r>
      </text>
    </comment>
    <comment ref="K262" authorId="0">
      <text>
        <r>
          <rPr>
            <sz val="9"/>
            <color indexed="81"/>
            <rFont val="Tahoma"/>
            <family val="2"/>
          </rPr>
          <t>There is a key lock for the battery.</t>
        </r>
      </text>
    </comment>
    <comment ref="L262" authorId="0">
      <text>
        <r>
          <rPr>
            <sz val="9"/>
            <color indexed="81"/>
            <rFont val="Tahoma"/>
            <family val="2"/>
          </rPr>
          <t>There is a key lock for the battery.</t>
        </r>
      </text>
    </comment>
    <comment ref="N262" authorId="0">
      <text>
        <r>
          <rPr>
            <sz val="9"/>
            <color indexed="81"/>
            <rFont val="Tahoma"/>
            <family val="2"/>
          </rPr>
          <t>There is a key lock for the battery.</t>
        </r>
      </text>
    </comment>
    <comment ref="O262" authorId="0">
      <text>
        <r>
          <rPr>
            <b/>
            <sz val="9"/>
            <color indexed="81"/>
            <rFont val="Tahoma"/>
            <family val="2"/>
          </rPr>
          <t>TBD</t>
        </r>
        <r>
          <rPr>
            <sz val="9"/>
            <color indexed="81"/>
            <rFont val="Tahoma"/>
            <family val="2"/>
          </rPr>
          <t xml:space="preserve">
</t>
        </r>
      </text>
    </comment>
    <comment ref="Q262" authorId="0">
      <text>
        <r>
          <rPr>
            <sz val="9"/>
            <color indexed="81"/>
            <rFont val="Tahoma"/>
            <family val="2"/>
          </rPr>
          <t>Locks with a key (pair given with bike).</t>
        </r>
      </text>
    </comment>
    <comment ref="R262" authorId="0">
      <text>
        <r>
          <rPr>
            <sz val="9"/>
            <color indexed="81"/>
            <rFont val="Tahoma"/>
            <family val="2"/>
          </rPr>
          <t>On the late 2009 frame there will be 5 "M6 Unbrako cap screws" (use a 5 mm Allen key).</t>
        </r>
      </text>
    </comment>
    <comment ref="S262" authorId="0">
      <text>
        <r>
          <rPr>
            <sz val="9"/>
            <color indexed="81"/>
            <rFont val="Tahoma"/>
            <family val="2"/>
          </rPr>
          <t>On the late 2009 frame there will be 5 "M6 Unbrako cap screws" (use a 5 mm Allen key).</t>
        </r>
      </text>
    </comment>
    <comment ref="T262" authorId="0">
      <text>
        <r>
          <rPr>
            <sz val="9"/>
            <color indexed="81"/>
            <rFont val="Tahoma"/>
            <family val="2"/>
          </rPr>
          <t>Test rode at OrangeCycle.com on 2009/5/2: Battery set A is inside the frame, between crank and headset and secured in place with side crews near the bottom. Also the wires in that area do not seem to provide quick disconnects.</t>
        </r>
      </text>
    </comment>
    <comment ref="U262" authorId="0">
      <text>
        <r>
          <rPr>
            <b/>
            <sz val="9"/>
            <color indexed="81"/>
            <rFont val="Tahoma"/>
            <family val="2"/>
          </rPr>
          <t>TBD</t>
        </r>
        <r>
          <rPr>
            <sz val="9"/>
            <color indexed="81"/>
            <rFont val="Tahoma"/>
            <family val="2"/>
          </rPr>
          <t xml:space="preserve">
</t>
        </r>
      </text>
    </comment>
    <comment ref="V262" authorId="0">
      <text>
        <r>
          <rPr>
            <b/>
            <sz val="9"/>
            <color indexed="81"/>
            <rFont val="Tahoma"/>
            <family val="2"/>
          </rPr>
          <t>TBD</t>
        </r>
        <r>
          <rPr>
            <sz val="9"/>
            <color indexed="81"/>
            <rFont val="Tahoma"/>
            <family val="2"/>
          </rPr>
          <t xml:space="preserve">
Website says: removable battery with lock.</t>
        </r>
      </text>
    </comment>
    <comment ref="C267" authorId="0">
      <text>
        <r>
          <rPr>
            <sz val="10"/>
            <color indexed="81"/>
            <rFont val="Tahoma"/>
            <family val="2"/>
          </rPr>
          <t>If not foldable, then you need a bike rack (Thule 990 is recommended for $270).</t>
        </r>
      </text>
    </comment>
    <comment ref="F267" authorId="1">
      <text>
        <r>
          <rPr>
            <sz val="8"/>
            <color indexed="81"/>
            <rFont val="Tahoma"/>
            <family val="2"/>
          </rPr>
          <t>Depends on the bike you select, it can be foldable. Average value supplied.</t>
        </r>
      </text>
    </comment>
    <comment ref="I267" authorId="0">
      <text>
        <r>
          <rPr>
            <b/>
            <sz val="9"/>
            <color indexed="81"/>
            <rFont val="Tahoma"/>
            <family val="2"/>
          </rPr>
          <t>TBD</t>
        </r>
        <r>
          <rPr>
            <sz val="9"/>
            <color indexed="81"/>
            <rFont val="Tahoma"/>
            <family val="2"/>
          </rPr>
          <t xml:space="preserve">
</t>
        </r>
      </text>
    </comment>
    <comment ref="O267" authorId="0">
      <text>
        <r>
          <rPr>
            <b/>
            <sz val="8"/>
            <color indexed="81"/>
            <rFont val="Tahoma"/>
            <family val="2"/>
          </rPr>
          <t>H&amp;S Bikes:</t>
        </r>
        <r>
          <rPr>
            <sz val="8"/>
            <color indexed="81"/>
            <rFont val="Tahoma"/>
            <family val="2"/>
          </rPr>
          <t xml:space="preserve">
The front and rear wheels have a QR.</t>
        </r>
      </text>
    </comment>
    <comment ref="G272" authorId="0">
      <text>
        <r>
          <rPr>
            <u/>
            <sz val="9"/>
            <color indexed="81"/>
            <rFont val="Tahoma"/>
            <family val="2"/>
          </rPr>
          <t>Kevin @ Electric Cyclery, 2009/12/16</t>
        </r>
        <r>
          <rPr>
            <sz val="9"/>
            <color indexed="81"/>
            <rFont val="Tahoma"/>
            <family val="2"/>
          </rPr>
          <t>: It has a rack.</t>
        </r>
      </text>
    </comment>
    <comment ref="L272" authorId="0">
      <text>
        <r>
          <rPr>
            <sz val="9"/>
            <color indexed="81"/>
            <rFont val="Tahoma"/>
            <family val="2"/>
          </rPr>
          <t>Can possibly strap someting over the battery with a bungee. But no proper rack per say.</t>
        </r>
      </text>
    </comment>
    <comment ref="P272" authorId="0">
      <text>
        <r>
          <rPr>
            <sz val="9"/>
            <color indexed="81"/>
            <rFont val="Tahoma"/>
            <family val="2"/>
          </rPr>
          <t>A seat post rack can be clamped, but that would raise the minimum seat height (not good for feet support at a stop).</t>
        </r>
      </text>
    </comment>
    <comment ref="T272" authorId="0">
      <text>
        <r>
          <rPr>
            <sz val="9"/>
            <color indexed="81"/>
            <rFont val="Tahoma"/>
            <family val="2"/>
          </rPr>
          <t>Test rode at OrangeCycle.com on 2009/5/2: Rear rack is part of the frame, seems strong. Designed to support battery set B. Supply your own bungies to secure stuff on it.</t>
        </r>
      </text>
    </comment>
    <comment ref="U272" authorId="0">
      <text>
        <r>
          <rPr>
            <sz val="9"/>
            <color indexed="81"/>
            <rFont val="Tahoma"/>
            <family val="2"/>
          </rPr>
          <t>You would need the "City S" model to have a rear rack.</t>
        </r>
      </text>
    </comment>
    <comment ref="C275" authorId="0">
      <text>
        <r>
          <rPr>
            <sz val="9"/>
            <color indexed="81"/>
            <rFont val="Tahoma"/>
            <family val="2"/>
          </rPr>
          <t>I avoid riding at night, so I don't care. If needed, I could buy an aftermarket lamp.</t>
        </r>
      </text>
    </comment>
    <comment ref="F275" authorId="1">
      <text>
        <r>
          <rPr>
            <sz val="8"/>
            <color indexed="81"/>
            <rFont val="Tahoma"/>
            <family val="2"/>
          </rPr>
          <t>Depends on chosen bike, but unlikely.</t>
        </r>
      </text>
    </comment>
    <comment ref="N275" authorId="0">
      <text>
        <r>
          <rPr>
            <sz val="9"/>
            <color indexed="81"/>
            <rFont val="Tahoma"/>
            <family val="2"/>
          </rPr>
          <t>No headlight in the USA but wiring is available for one under the motor. European models will use it for their headlight.</t>
        </r>
      </text>
    </comment>
    <comment ref="Q275" authorId="0">
      <text>
        <r>
          <rPr>
            <sz val="9"/>
            <color indexed="81"/>
            <rFont val="Tahoma"/>
            <family val="2"/>
          </rPr>
          <t>Multi-LED type, to be seen.</t>
        </r>
      </text>
    </comment>
    <comment ref="T275" authorId="0">
      <text>
        <r>
          <rPr>
            <sz val="9"/>
            <color indexed="81"/>
            <rFont val="Tahoma"/>
            <family val="2"/>
          </rPr>
          <t>Test rode at OrangeCycle.com on 2009/5/2: Only a white reflector, but no light.</t>
        </r>
      </text>
    </comment>
    <comment ref="C279" authorId="0">
      <text>
        <r>
          <rPr>
            <sz val="9"/>
            <color indexed="81"/>
            <rFont val="Tahoma"/>
            <family val="2"/>
          </rPr>
          <t>I avoid riding at night, so I don't care. If needed, I could buy an aftermarket lamp, like the Blinky Superflash from Planet Bike (got one already, inexpensive).</t>
        </r>
      </text>
    </comment>
    <comment ref="F279" authorId="1">
      <text>
        <r>
          <rPr>
            <sz val="8"/>
            <color indexed="81"/>
            <rFont val="Tahoma"/>
            <family val="2"/>
          </rPr>
          <t>Depends on chosen bike, but unlikely.</t>
        </r>
      </text>
    </comment>
    <comment ref="N279" authorId="0">
      <text>
        <r>
          <rPr>
            <sz val="9"/>
            <color indexed="81"/>
            <rFont val="Tahoma"/>
            <family val="2"/>
          </rPr>
          <t>No tail light in the USA but wiring is available for one under the motor. European models will use it for their tail light.</t>
        </r>
      </text>
    </comment>
    <comment ref="Q279" authorId="0">
      <text>
        <r>
          <rPr>
            <sz val="9"/>
            <color indexed="81"/>
            <rFont val="Tahoma"/>
            <family val="2"/>
          </rPr>
          <t>There is a side swith to toggle between on/off/blinking.</t>
        </r>
      </text>
    </comment>
    <comment ref="T279" authorId="0">
      <text>
        <r>
          <rPr>
            <sz val="9"/>
            <color indexed="81"/>
            <rFont val="Tahoma"/>
            <family val="2"/>
          </rPr>
          <t>Test rode at OrangeCycle.com on 2009/5/2: Only a red reflector, but no light.</t>
        </r>
      </text>
    </comment>
    <comment ref="V279" authorId="0">
      <text>
        <r>
          <rPr>
            <sz val="9"/>
            <color indexed="81"/>
            <rFont val="Tahoma"/>
            <family val="2"/>
          </rPr>
          <t>Looks like only a reflector is provided.</t>
        </r>
      </text>
    </comment>
  </commentList>
</comments>
</file>

<file path=xl/sharedStrings.xml><?xml version="1.0" encoding="utf-8"?>
<sst xmlns="http://schemas.openxmlformats.org/spreadsheetml/2006/main" count="442" uniqueCount="339">
  <si>
    <t>Website (bike + motor)</t>
  </si>
  <si>
    <t>Website (motor)</t>
  </si>
  <si>
    <t>BionX</t>
  </si>
  <si>
    <t>0: none</t>
  </si>
  <si>
    <t>Front: Easy removal of wheel</t>
  </si>
  <si>
    <t>Rear: Easy removal of wheel</t>
  </si>
  <si>
    <t>0: No and no quick-disconnect on front wheel</t>
  </si>
  <si>
    <t>2: No but front wheel quick-disconnect</t>
  </si>
  <si>
    <t>10: Yes and 20" tires</t>
  </si>
  <si>
    <t>8: Yes and 26" tires</t>
  </si>
  <si>
    <t>Price, US$</t>
  </si>
  <si>
    <t>Options</t>
  </si>
  <si>
    <t>Display: Speed</t>
  </si>
  <si>
    <t>0: None</t>
  </si>
  <si>
    <t>10: Digital readout</t>
  </si>
  <si>
    <t>Display: Battery level</t>
  </si>
  <si>
    <t>8: 5 levels</t>
  </si>
  <si>
    <t>10: 7+ levels</t>
  </si>
  <si>
    <t>Gears for human pedaling</t>
  </si>
  <si>
    <t>0: Single speed</t>
  </si>
  <si>
    <t>5: 3 gears</t>
  </si>
  <si>
    <t>10: 7+ gears</t>
  </si>
  <si>
    <t>Anti-theft</t>
  </si>
  <si>
    <t>4: Disabled power</t>
  </si>
  <si>
    <t>3: Disabled steering</t>
  </si>
  <si>
    <t>5: Alarm</t>
  </si>
  <si>
    <t>10: Brake ON + Alarm</t>
  </si>
  <si>
    <t>7: Brake ON</t>
  </si>
  <si>
    <t>Regeneration</t>
  </si>
  <si>
    <t>4: Goes to pre-set when braking</t>
  </si>
  <si>
    <t>Front: Brake</t>
  </si>
  <si>
    <t>0: Rim</t>
  </si>
  <si>
    <t>Rear: Brake</t>
  </si>
  <si>
    <t>Front: Fender</t>
  </si>
  <si>
    <t>10: Yes</t>
  </si>
  <si>
    <t>10: Yes, possible to remove</t>
  </si>
  <si>
    <t>7: Yes, not removable</t>
  </si>
  <si>
    <t>Rear: Fender</t>
  </si>
  <si>
    <t>Headlamp</t>
  </si>
  <si>
    <t>10: Yes, to see</t>
  </si>
  <si>
    <t>8: Yes, to be seen</t>
  </si>
  <si>
    <t>Tail lamp</t>
  </si>
  <si>
    <t>3: Both feet toes touch ground at rest</t>
  </si>
  <si>
    <t>8: Both feet flat on ground at rest</t>
  </si>
  <si>
    <t>10: Both feet flat on ground and knees bent at rest</t>
  </si>
  <si>
    <t>10: Adjustable to rider weight</t>
  </si>
  <si>
    <t>2: Mail order within country</t>
  </si>
  <si>
    <t>0: Mail order outside country</t>
  </si>
  <si>
    <t>8: Dealer within 50 miles</t>
  </si>
  <si>
    <t>2: A few dealers within 1000 miles sell it</t>
  </si>
  <si>
    <t>4: A few dealers within 1000 miles have it in stock</t>
  </si>
  <si>
    <t>7: A few dealers within 100 miles can order it</t>
  </si>
  <si>
    <t>9: A few dealers within 100 miles have it in stock</t>
  </si>
  <si>
    <t>10: Widespread availability, in stock</t>
  </si>
  <si>
    <t>0: Pedestrian will be impressed by anything electric, but not fellow bikers</t>
  </si>
  <si>
    <t>5: Fellow bikers with think its cool</t>
  </si>
  <si>
    <t>10: Fellow bikers will drool over it</t>
  </si>
  <si>
    <t>Tax (if applicable to purchase), %</t>
  </si>
  <si>
    <t>Each month I can save, $US</t>
  </si>
  <si>
    <t>PL500 HS</t>
  </si>
  <si>
    <t>Weight</t>
  </si>
  <si>
    <t>Number of weeks of paid time off</t>
  </si>
  <si>
    <t>Savings per work day, $US</t>
  </si>
  <si>
    <t>Low seat height for comfortable stops</t>
  </si>
  <si>
    <t>Days worked to afford bike</t>
  </si>
  <si>
    <t>Out-the-door cost</t>
  </si>
  <si>
    <t>NiMH 36V 9 Ah</t>
  </si>
  <si>
    <t>Re-sale value after purchase, $US</t>
  </si>
  <si>
    <t>Final cost (after re-sold)</t>
  </si>
  <si>
    <t>web</t>
  </si>
  <si>
    <t>0: On-demand custom work. 1+ month wait.</t>
  </si>
  <si>
    <t>Pride: Personal and when bike shown</t>
  </si>
  <si>
    <t>Rear suspension: Butt saver</t>
  </si>
  <si>
    <t>2: 6 months</t>
  </si>
  <si>
    <t>Warranty: Everything but battery</t>
  </si>
  <si>
    <t>10: Lifetime</t>
  </si>
  <si>
    <t>4: 1 year</t>
  </si>
  <si>
    <t>6: 2 years</t>
  </si>
  <si>
    <t>Warranty: Battery</t>
  </si>
  <si>
    <t>10: No battery, electronics, motor in wheels</t>
  </si>
  <si>
    <t>0: Batteries and motor in wheels</t>
  </si>
  <si>
    <t>3: Motor only in wheel.</t>
  </si>
  <si>
    <t>5: Batteries only in wheel</t>
  </si>
  <si>
    <t>Re-sale value after 6 months</t>
  </si>
  <si>
    <t>Foldable for transport inside car</t>
  </si>
  <si>
    <t>8: 3 years (or bike less than $2000)</t>
  </si>
  <si>
    <t>Must keep shipping box for possible return</t>
  </si>
  <si>
    <t>Assemby work</t>
  </si>
  <si>
    <t>5: 1 hour of time</t>
  </si>
  <si>
    <t>0: 3+ hours of assembly time</t>
  </si>
  <si>
    <t>10: Pre-assembled</t>
  </si>
  <si>
    <t>10: No box needed (local service)</t>
  </si>
  <si>
    <t>0: Must keep large box.</t>
  </si>
  <si>
    <t>5: Must keep a medium-sized box</t>
  </si>
  <si>
    <t>0: 15 mph with light assist</t>
  </si>
  <si>
    <t>0: Only 1 foot's toes touch ground at rest</t>
  </si>
  <si>
    <t>10: Dealer within 25 miles</t>
  </si>
  <si>
    <t>0: 2+ month</t>
  </si>
  <si>
    <t>2: 1 month</t>
  </si>
  <si>
    <t>5: 2 weeks</t>
  </si>
  <si>
    <t>7: 1 week</t>
  </si>
  <si>
    <t>10: Immediate</t>
  </si>
  <si>
    <t>Delivery time</t>
  </si>
  <si>
    <t>6: Dealer within 100 miles</t>
  </si>
  <si>
    <t>Hill climbing</t>
  </si>
  <si>
    <t>Shipping</t>
  </si>
  <si>
    <t>10: 30+ mph with light assist</t>
  </si>
  <si>
    <t>Optional warranty (I will take)</t>
  </si>
  <si>
    <t>Cruise speed</t>
  </si>
  <si>
    <t>Max (burst) speed on motor + legs.</t>
  </si>
  <si>
    <t>Keeping wheels as simple as possible</t>
  </si>
  <si>
    <t>Front suspension: Less arm jarring</t>
  </si>
  <si>
    <t>8: Hub motor, internal gears.</t>
  </si>
  <si>
    <t>10: Hub motor, gearless.</t>
  </si>
  <si>
    <t>Warranty service</t>
  </si>
  <si>
    <t>Stand</t>
  </si>
  <si>
    <t>10: Dual leg center stand</t>
  </si>
  <si>
    <t>6: One leg side stand</t>
  </si>
  <si>
    <t>9: 3 years</t>
  </si>
  <si>
    <t>8: 2 years</t>
  </si>
  <si>
    <t>6: 1 year</t>
  </si>
  <si>
    <t>4: 6 months</t>
  </si>
  <si>
    <t>2: 3 months</t>
  </si>
  <si>
    <t>8: Loose cables: Not a problem</t>
  </si>
  <si>
    <t>0: Taught cables where bike clamp is</t>
  </si>
  <si>
    <t>10: No cable under clamp.</t>
  </si>
  <si>
    <t>51.2v 20AH LiFePo4 Cadillac AM2.4</t>
  </si>
  <si>
    <t>Production level for future support</t>
  </si>
  <si>
    <t>How bike rack clamp contacts the frame</t>
  </si>
  <si>
    <t>7: non-adjustable</t>
  </si>
  <si>
    <t>10: Hub motor.</t>
  </si>
  <si>
    <t>Motor drivetrain maintenance</t>
  </si>
  <si>
    <t>0: Chain + External gears + derailleur.</t>
  </si>
  <si>
    <t>6: Chain + Single gear.</t>
  </si>
  <si>
    <t>8: Belt (toothed) drive</t>
  </si>
  <si>
    <t>Drive redundency</t>
  </si>
  <si>
    <t>0: Leg+Motor use same drivetrain.</t>
  </si>
  <si>
    <t>10: Leg+Motor use separate drivetrains.</t>
  </si>
  <si>
    <t>6: 3 levels</t>
  </si>
  <si>
    <t>Customer support</t>
  </si>
  <si>
    <t>10: History of great support, hotline to boss.</t>
  </si>
  <si>
    <t>0: Can't contact boss. Poor support.</t>
  </si>
  <si>
    <t>0: Noisy motor or transmission.</t>
  </si>
  <si>
    <t>No need to shift gears for motor use</t>
  </si>
  <si>
    <t>0: Need to shift gears for motor power</t>
  </si>
  <si>
    <t>10: No gear shifting for motor use.</t>
  </si>
  <si>
    <t>2: Can inneficiently limit to one gear.</t>
  </si>
  <si>
    <t>10: Disc, hydraulic</t>
  </si>
  <si>
    <t>7: Disc, mechanical</t>
  </si>
  <si>
    <t>Reliability track record</t>
  </si>
  <si>
    <t>0: Lots of problems.</t>
  </si>
  <si>
    <t>10: Never a problem.</t>
  </si>
  <si>
    <t>0: Wiring: No disconnect.</t>
  </si>
  <si>
    <t>9: QR + Wiring: Easy disconnect.</t>
  </si>
  <si>
    <t>10: QR + Wiring: None.</t>
  </si>
  <si>
    <t>7: Wiring: None.</t>
  </si>
  <si>
    <t>6: Wiring: Easy disconnect.</t>
  </si>
  <si>
    <t>Display: Distance traveled.</t>
  </si>
  <si>
    <t>10: Easy to dial (brake effort, reverse twist grip)</t>
  </si>
  <si>
    <t>Voltage (V)</t>
  </si>
  <si>
    <t>Amp . Hours (Ah)</t>
  </si>
  <si>
    <t>Energy (Wh)</t>
  </si>
  <si>
    <t>Note</t>
  </si>
  <si>
    <t>9: No need to pedal: Thumb throttle.</t>
  </si>
  <si>
    <t>10: No need to pedal: Twist throttle.</t>
  </si>
  <si>
    <t>Twist Throttle.</t>
  </si>
  <si>
    <t>Why I don't already own one...</t>
  </si>
  <si>
    <t>I have a pair (my 1st ebikes).</t>
  </si>
  <si>
    <t>Manufacturer</t>
  </si>
  <si>
    <t>Model</t>
  </si>
  <si>
    <t>eZee</t>
  </si>
  <si>
    <t>Wisper</t>
  </si>
  <si>
    <t>Quando 2</t>
  </si>
  <si>
    <t>Forza</t>
  </si>
  <si>
    <t>Works 905se Sport</t>
  </si>
  <si>
    <t>EcoBike</t>
  </si>
  <si>
    <t>EMS</t>
  </si>
  <si>
    <t>Optibike</t>
  </si>
  <si>
    <t>Hi-Power Cycles</t>
  </si>
  <si>
    <t>A2B</t>
  </si>
  <si>
    <t>Ultra Motors</t>
  </si>
  <si>
    <t xml:space="preserve">IZIP </t>
  </si>
  <si>
    <t>Express</t>
  </si>
  <si>
    <t>Ohm</t>
  </si>
  <si>
    <t>XS750</t>
  </si>
  <si>
    <t>Cost</t>
  </si>
  <si>
    <t>Value</t>
  </si>
  <si>
    <t>Information</t>
  </si>
  <si>
    <t>X</t>
  </si>
  <si>
    <t>Yellow highlight indicates uncertainty</t>
  </si>
  <si>
    <t>Blue font indicates calculated values</t>
  </si>
  <si>
    <t>Medium size.</t>
  </si>
  <si>
    <t>5: Pedal-assist only: Even power.</t>
  </si>
  <si>
    <t>0: Pedal-assist only: Uneven power.</t>
  </si>
  <si>
    <t>10: No slip possible.</t>
  </si>
  <si>
    <t>0: High pedal force slips against driven wheel.</t>
  </si>
  <si>
    <t>Pedal crank can "slip".</t>
  </si>
  <si>
    <t>Power delivery mode.</t>
  </si>
  <si>
    <t>Battery can be locked onto the frame</t>
  </si>
  <si>
    <t>7: Yes, with a lock and chain of your own.</t>
  </si>
  <si>
    <t>0: Not possible, need to take with you.</t>
  </si>
  <si>
    <t>10: It is difficult to separate from the bike</t>
  </si>
  <si>
    <t>Rear rack</t>
  </si>
  <si>
    <t>Low (above) score.</t>
  </si>
  <si>
    <t>1: Low production (not debugged).</t>
  </si>
  <si>
    <t>Peak Power (W)</t>
  </si>
  <si>
    <t>Max speed with max leg assist (mph)</t>
  </si>
  <si>
    <t>10: 35+ mph with light assist</t>
  </si>
  <si>
    <t>Transmission gear count</t>
  </si>
  <si>
    <t>Motorized wheel diameter size (in)</t>
  </si>
  <si>
    <t>Torque sacrifice ratio</t>
  </si>
  <si>
    <t>1: Suspension post: Simple</t>
  </si>
  <si>
    <t>2: Suspension post: Thud-buster</t>
  </si>
  <si>
    <t>Transport weight (lb)</t>
  </si>
  <si>
    <t>850XLi</t>
  </si>
  <si>
    <t>10: 2 kW Peak + Geared tranny</t>
  </si>
  <si>
    <t>10: Yes, with provided key</t>
  </si>
  <si>
    <t>This sheet is to establish the score of the bike based on its transport weight.</t>
  </si>
  <si>
    <t>Can have this bike and GF's on my rack?</t>
  </si>
  <si>
    <t>See "Bike transport weight" sheet.</t>
  </si>
  <si>
    <t>Monterey</t>
  </si>
  <si>
    <t>Zoomi</t>
  </si>
  <si>
    <t>Stealth</t>
  </si>
  <si>
    <t>7: Wiring: Easy disconnect.</t>
  </si>
  <si>
    <t>8: Wiring: None.</t>
  </si>
  <si>
    <t>Main battery, notes…</t>
  </si>
  <si>
    <t>Weight (lb)</t>
  </si>
  <si>
    <t>BP</t>
  </si>
  <si>
    <t>RR</t>
  </si>
  <si>
    <t>Needed? 1=True, 0=False.</t>
  </si>
  <si>
    <t>Extra battery, notes</t>
  </si>
  <si>
    <t>Connect time during ride (min)</t>
  </si>
  <si>
    <t>Annoyance of extra battery weight</t>
  </si>
  <si>
    <t>10: No extra battery.</t>
  </si>
  <si>
    <t>0: 20 lb in backpack</t>
  </si>
  <si>
    <t>5: 20 lb on rear rack</t>
  </si>
  <si>
    <t>Battery pack swap time</t>
  </si>
  <si>
    <t>0: 10+ minutes</t>
  </si>
  <si>
    <t>10: Instantaneous.</t>
  </si>
  <si>
    <t>2010 same as '09. Not FS. Low battery Wh.</t>
  </si>
  <si>
    <t>HD pkg. Rear rack battery.</t>
  </si>
  <si>
    <t>Needed &amp; Available? 1=True, 0=False.</t>
  </si>
  <si>
    <t>NA</t>
  </si>
  <si>
    <t>Price of extra needed &amp; avail battery</t>
  </si>
  <si>
    <t>Price, $US</t>
  </si>
  <si>
    <t>Available late 2009.</t>
  </si>
  <si>
    <t>3: 2 gears</t>
  </si>
  <si>
    <t>Chain cannot fall off.</t>
  </si>
  <si>
    <t>General robustness</t>
  </si>
  <si>
    <t>10: No tensioner.</t>
  </si>
  <si>
    <t>0: Front+Rear derailleur</t>
  </si>
  <si>
    <t>1: Rear derailleur only</t>
  </si>
  <si>
    <t>2: Front derailleur only</t>
  </si>
  <si>
    <t>6: Tensioner, no derailleur</t>
  </si>
  <si>
    <t>0: Intended for street</t>
  </si>
  <si>
    <t>5: Intended for mild off-roading</t>
  </si>
  <si>
    <t>Mild FS frame.</t>
  </si>
  <si>
    <t>10: Intended for rough off-roading, jumps.</t>
  </si>
  <si>
    <t>R10</t>
  </si>
  <si>
    <t>R Martin</t>
  </si>
  <si>
    <t>10 Ah LiPo battery</t>
  </si>
  <si>
    <t>Not popular in USA. No test ride possible.</t>
  </si>
  <si>
    <t>California sales tax</t>
  </si>
  <si>
    <t>600W BMC Thunder-bolt</t>
  </si>
  <si>
    <r>
      <t xml:space="preserve">E+ </t>
    </r>
    <r>
      <rPr>
        <b/>
        <sz val="8"/>
        <color indexed="10"/>
        <rFont val="Arial"/>
        <family val="2"/>
      </rPr>
      <t>NoName</t>
    </r>
    <r>
      <rPr>
        <b/>
        <sz val="8"/>
        <rFont val="Arial"/>
        <family val="2"/>
      </rPr>
      <t xml:space="preserve"> </t>
    </r>
    <r>
      <rPr>
        <b/>
        <sz val="8"/>
        <color indexed="10"/>
        <rFont val="Arial"/>
        <family val="2"/>
      </rPr>
      <t>2010</t>
    </r>
  </si>
  <si>
    <t>Adven-ture</t>
  </si>
  <si>
    <r>
      <t xml:space="preserve">E+ Elite </t>
    </r>
    <r>
      <rPr>
        <b/>
        <sz val="8"/>
        <rFont val="Arial"/>
        <family val="2"/>
      </rPr>
      <t>Mountain</t>
    </r>
  </si>
  <si>
    <t>Kit built for you. Reliability?</t>
  </si>
  <si>
    <t>Bad pedal-assist power delivery.</t>
  </si>
  <si>
    <t>Too expensive. Problems.</t>
  </si>
  <si>
    <t>Heavy for bike rack.</t>
  </si>
  <si>
    <t>New brand in 2009.</t>
  </si>
  <si>
    <t>17 mph on motor. 300 W soon.</t>
  </si>
  <si>
    <r>
      <rPr>
        <b/>
        <sz val="10"/>
        <rFont val="Arial"/>
        <family val="2"/>
      </rPr>
      <t>Weight</t>
    </r>
    <r>
      <rPr>
        <sz val="10"/>
        <rFont val="Arial"/>
        <family val="2"/>
      </rPr>
      <t>: Total for the bike+battery (lb)</t>
    </r>
  </si>
  <si>
    <r>
      <rPr>
        <b/>
        <sz val="10"/>
        <rFont val="Arial"/>
        <family val="2"/>
      </rPr>
      <t>Motor</t>
    </r>
    <r>
      <rPr>
        <sz val="10"/>
        <rFont val="Arial"/>
        <family val="2"/>
      </rPr>
      <t xml:space="preserve"> power rating (W)</t>
    </r>
  </si>
  <si>
    <t>Energy</t>
  </si>
  <si>
    <t>Removal time (min)</t>
  </si>
  <si>
    <t>Removable battery weight (lb)</t>
  </si>
  <si>
    <t>Removable seat+post weight (lb)</t>
  </si>
  <si>
    <t>10: Instanteneous</t>
  </si>
  <si>
    <t>0: 10 or more minutes</t>
  </si>
  <si>
    <t>Removable for Transport?</t>
  </si>
  <si>
    <t>Performance</t>
  </si>
  <si>
    <t>Consumption (Wh/mile) @ 20mph</t>
  </si>
  <si>
    <t>Average speed during test</t>
  </si>
  <si>
    <t>Test distance</t>
  </si>
  <si>
    <t>Theoretical 20 mph range (miles)</t>
  </si>
  <si>
    <t>Efficiency: Wh consumed in test</t>
  </si>
  <si>
    <t>Total battery energy (Wh)</t>
  </si>
  <si>
    <t>Range at theoretical 20 mph</t>
  </si>
  <si>
    <t>10: 40 miles or more</t>
  </si>
  <si>
    <t>Speed: Motor + low leg asist (mph)</t>
  </si>
  <si>
    <r>
      <t xml:space="preserve">Fighter L </t>
    </r>
    <r>
      <rPr>
        <b/>
        <sz val="8"/>
        <color indexed="10"/>
        <rFont val="Arial"/>
        <family val="2"/>
      </rPr>
      <t>(2010)</t>
    </r>
  </si>
  <si>
    <t>1000 Wh battery (not 1500)</t>
  </si>
  <si>
    <t>Avoiding kits. Fall 2010: 350W 3-speed hub.</t>
  </si>
  <si>
    <r>
      <t>Value of bike as worked days</t>
    </r>
    <r>
      <rPr>
        <sz val="10"/>
        <rFont val="Arial"/>
        <family val="2"/>
      </rPr>
      <t xml:space="preserve"> (deducted)</t>
    </r>
  </si>
  <si>
    <r>
      <t xml:space="preserve">Fighter </t>
    </r>
    <r>
      <rPr>
        <b/>
        <sz val="8"/>
        <color indexed="10"/>
        <rFont val="Arial"/>
        <family val="2"/>
      </rPr>
      <t>(2010)</t>
    </r>
  </si>
  <si>
    <t>Range at max motor speed (miles)</t>
  </si>
  <si>
    <r>
      <rPr>
        <b/>
        <sz val="8"/>
        <rFont val="Arial"/>
        <family val="2"/>
      </rPr>
      <t xml:space="preserve">Magic Pie </t>
    </r>
    <r>
      <rPr>
        <b/>
        <sz val="8"/>
        <color indexed="10"/>
        <rFont val="Arial"/>
        <family val="2"/>
      </rPr>
      <t>NoName 2010</t>
    </r>
  </si>
  <si>
    <t>Golden Motors</t>
  </si>
  <si>
    <t>48 V, Twist throttle.</t>
  </si>
  <si>
    <t>FS, UBC, battery on frame.</t>
  </si>
  <si>
    <t>Carry with: RR, BP or NA.</t>
  </si>
  <si>
    <t>No</t>
  </si>
  <si>
    <t>Yes</t>
  </si>
  <si>
    <t>Maybe</t>
  </si>
  <si>
    <t>Job stress factor:</t>
  </si>
  <si>
    <t>1: Fantastic, no stress, why do they pay me?</t>
  </si>
  <si>
    <t>3.0: They plan to fire me any week. Feel nauseous.</t>
  </si>
  <si>
    <t>1.5: Some stress, feel secure for 3 more year.</t>
  </si>
  <si>
    <t>2.0: High stress, feel secure for 1 more year.</t>
  </si>
  <si>
    <t>0: 15 miles or less</t>
  </si>
  <si>
    <t>Available end 2009.</t>
  </si>
  <si>
    <t>Known setup? Yes/Maybe/No</t>
  </si>
  <si>
    <t>Effort: Main battery OFF+ON transport</t>
  </si>
  <si>
    <t>0: Looks like a motorcycle.</t>
  </si>
  <si>
    <t>Visual stealth: Looks like a regular bike</t>
  </si>
  <si>
    <t>Noise stealth: Quiet ride on power</t>
  </si>
  <si>
    <t>7: 1 big hub, rear rack battery</t>
  </si>
  <si>
    <t>6: 1 big hub, battery along seat tube</t>
  </si>
  <si>
    <t>5: 1 big hub, battery box in frame ctr</t>
  </si>
  <si>
    <t>4: 2 big hubs, no battery in frame</t>
  </si>
  <si>
    <t>7: 1 small hub, battery box in frame ctr</t>
  </si>
  <si>
    <t>8: 1 small hub, battery along seat tube</t>
  </si>
  <si>
    <t>10: 1 small hub, rear rack battery</t>
  </si>
  <si>
    <t>Max weight my modified Thule 990 can carry for 2 bikes...</t>
  </si>
  <si>
    <t>lb</t>
  </si>
  <si>
    <t>Min transport weight of  girlfriend's ebike.</t>
  </si>
  <si>
    <t>Safe weight my modified Thule 990 can carry for 2 bikes...</t>
  </si>
  <si>
    <t>Same model for both ebikes? 1 (True) 0 (False)</t>
  </si>
  <si>
    <t>Total weight score</t>
  </si>
  <si>
    <r>
      <t xml:space="preserve">2 </t>
    </r>
    <r>
      <rPr>
        <b/>
        <sz val="10"/>
        <rFont val="Arial"/>
        <family val="2"/>
      </rPr>
      <t>different</t>
    </r>
    <r>
      <rPr>
        <sz val="10"/>
        <rFont val="Arial"/>
        <family val="2"/>
      </rPr>
      <t xml:space="preserve"> ebike score</t>
    </r>
  </si>
  <si>
    <r>
      <t xml:space="preserve">2 </t>
    </r>
    <r>
      <rPr>
        <b/>
        <sz val="10"/>
        <rFont val="Arial"/>
        <family val="2"/>
      </rPr>
      <t>same</t>
    </r>
    <r>
      <rPr>
        <sz val="10"/>
        <rFont val="Arial"/>
        <family val="2"/>
      </rPr>
      <t xml:space="preserve"> ebike score</t>
    </r>
  </si>
  <si>
    <r>
      <t xml:space="preserve">2 </t>
    </r>
    <r>
      <rPr>
        <b/>
        <sz val="10"/>
        <rFont val="Arial"/>
        <family val="2"/>
      </rPr>
      <t>different</t>
    </r>
    <r>
      <rPr>
        <sz val="10"/>
        <rFont val="Arial"/>
        <family val="2"/>
      </rPr>
      <t xml:space="preserve"> ebike weight (lb)</t>
    </r>
  </si>
  <si>
    <r>
      <t xml:space="preserve">2 </t>
    </r>
    <r>
      <rPr>
        <b/>
        <sz val="10"/>
        <rFont val="Arial"/>
        <family val="2"/>
      </rPr>
      <t>same</t>
    </r>
    <r>
      <rPr>
        <sz val="10"/>
        <rFont val="Arial"/>
        <family val="2"/>
      </rPr>
      <t xml:space="preserve"> ebike weight (lb)</t>
    </r>
  </si>
  <si>
    <r>
      <rPr>
        <b/>
        <sz val="10"/>
        <rFont val="Arial"/>
        <family val="2"/>
      </rPr>
      <t>1st ebike</t>
    </r>
    <r>
      <rPr>
        <sz val="10"/>
        <rFont val="Arial"/>
        <family val="2"/>
      </rPr>
      <t xml:space="preserve"> transport weight: With wheels, without anything easily removabe (battery, seat+post …)</t>
    </r>
  </si>
  <si>
    <t>Availabilty delayed: Spring 2010.</t>
  </si>
  <si>
    <t>36 V 14 Ah in May 2010.</t>
  </si>
  <si>
    <r>
      <t>Aux battery available</t>
    </r>
    <r>
      <rPr>
        <sz val="8"/>
        <rFont val="Arial"/>
        <family val="2"/>
      </rPr>
      <t>.</t>
    </r>
  </si>
</sst>
</file>

<file path=xl/styles.xml><?xml version="1.0" encoding="utf-8"?>
<styleSheet xmlns="http://schemas.openxmlformats.org/spreadsheetml/2006/main">
  <numFmts count="1">
    <numFmt numFmtId="164" formatCode="0.0"/>
  </numFmts>
  <fonts count="23">
    <font>
      <sz val="10"/>
      <name val="Arial"/>
    </font>
    <font>
      <sz val="10"/>
      <name val="Arial"/>
    </font>
    <font>
      <sz val="8"/>
      <color indexed="81"/>
      <name val="Tahoma"/>
      <family val="2"/>
    </font>
    <font>
      <sz val="8"/>
      <name val="Arial"/>
      <family val="2"/>
    </font>
    <font>
      <b/>
      <sz val="10"/>
      <name val="Arial"/>
      <family val="2"/>
    </font>
    <font>
      <sz val="10"/>
      <color indexed="12"/>
      <name val="Arial"/>
      <family val="2"/>
    </font>
    <font>
      <b/>
      <sz val="10"/>
      <color indexed="12"/>
      <name val="Arial"/>
      <family val="2"/>
    </font>
    <font>
      <sz val="10"/>
      <color indexed="12"/>
      <name val="Arial"/>
      <family val="2"/>
    </font>
    <font>
      <sz val="10"/>
      <name val="Arial"/>
      <family val="2"/>
    </font>
    <font>
      <b/>
      <sz val="12"/>
      <color indexed="12"/>
      <name val="Arial"/>
      <family val="2"/>
    </font>
    <font>
      <u/>
      <sz val="10"/>
      <color indexed="12"/>
      <name val="Arial"/>
      <family val="2"/>
    </font>
    <font>
      <b/>
      <sz val="8"/>
      <color indexed="81"/>
      <name val="Tahoma"/>
      <family val="2"/>
    </font>
    <font>
      <b/>
      <sz val="8"/>
      <name val="Arial"/>
      <family val="2"/>
    </font>
    <font>
      <sz val="10"/>
      <color indexed="81"/>
      <name val="Tahoma"/>
      <family val="2"/>
    </font>
    <font>
      <sz val="9"/>
      <color indexed="81"/>
      <name val="Tahoma"/>
      <family val="2"/>
    </font>
    <font>
      <b/>
      <sz val="9"/>
      <color indexed="81"/>
      <name val="Tahoma"/>
      <family val="2"/>
    </font>
    <font>
      <u/>
      <sz val="10"/>
      <color indexed="12"/>
      <name val="Arial"/>
      <family val="2"/>
    </font>
    <font>
      <sz val="8"/>
      <name val="Arial"/>
      <family val="2"/>
    </font>
    <font>
      <b/>
      <sz val="10"/>
      <color indexed="81"/>
      <name val="Tahoma"/>
      <family val="2"/>
    </font>
    <font>
      <u/>
      <sz val="9"/>
      <color indexed="81"/>
      <name val="Tahoma"/>
      <family val="2"/>
    </font>
    <font>
      <u/>
      <sz val="10"/>
      <color indexed="81"/>
      <name val="Tahoma"/>
      <family val="2"/>
    </font>
    <font>
      <b/>
      <sz val="8"/>
      <color indexed="10"/>
      <name val="Arial"/>
      <family val="2"/>
    </font>
    <font>
      <sz val="10"/>
      <color rgb="FF0000FF"/>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CCFFFF"/>
        <bgColor indexed="64"/>
      </patternFill>
    </fill>
    <fill>
      <patternFill patternType="solid">
        <fgColor rgb="FFFF9900"/>
        <bgColor indexed="64"/>
      </patternFill>
    </fill>
    <fill>
      <patternFill patternType="solid">
        <fgColor rgb="FFFF0000"/>
        <bgColor indexed="64"/>
      </patternFill>
    </fill>
  </fills>
  <borders count="13">
    <border>
      <left/>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103">
    <xf numFmtId="0" fontId="0" fillId="0" borderId="0" xfId="0"/>
    <xf numFmtId="0" fontId="0" fillId="2" borderId="0" xfId="0" applyFill="1"/>
    <xf numFmtId="1" fontId="0" fillId="0" borderId="0" xfId="0" applyNumberFormat="1"/>
    <xf numFmtId="20" fontId="0" fillId="0" borderId="0" xfId="0" applyNumberFormat="1"/>
    <xf numFmtId="0" fontId="4" fillId="0" borderId="0" xfId="0" applyFont="1"/>
    <xf numFmtId="1" fontId="5" fillId="0" borderId="0" xfId="0" applyNumberFormat="1" applyFont="1"/>
    <xf numFmtId="0" fontId="5" fillId="0" borderId="0" xfId="0" applyFont="1"/>
    <xf numFmtId="1" fontId="6" fillId="0" borderId="0" xfId="0" applyNumberFormat="1" applyFont="1"/>
    <xf numFmtId="1" fontId="7" fillId="0" borderId="0" xfId="0" applyNumberFormat="1" applyFont="1"/>
    <xf numFmtId="0" fontId="8" fillId="0" borderId="0" xfId="0" applyFont="1"/>
    <xf numFmtId="0" fontId="0" fillId="0" borderId="0" xfId="0" applyAlignment="1">
      <alignment horizontal="right"/>
    </xf>
    <xf numFmtId="0" fontId="0" fillId="0" borderId="0" xfId="0" applyFill="1"/>
    <xf numFmtId="164" fontId="0" fillId="0" borderId="0" xfId="0" applyNumberFormat="1"/>
    <xf numFmtId="164" fontId="0" fillId="0" borderId="0" xfId="0" applyNumberFormat="1" applyFill="1"/>
    <xf numFmtId="0" fontId="4" fillId="0" borderId="0" xfId="0" applyFont="1" applyFill="1"/>
    <xf numFmtId="0" fontId="0" fillId="3" borderId="0" xfId="0" applyFill="1"/>
    <xf numFmtId="0" fontId="3" fillId="0" borderId="0" xfId="0" applyFont="1" applyAlignment="1">
      <alignment horizontal="left" vertical="top" wrapText="1"/>
    </xf>
    <xf numFmtId="0" fontId="3" fillId="0" borderId="0" xfId="0" applyFont="1" applyFill="1" applyAlignment="1">
      <alignment horizontal="left" vertical="top" wrapText="1"/>
    </xf>
    <xf numFmtId="0" fontId="4" fillId="3" borderId="0" xfId="0" applyFont="1" applyFill="1"/>
    <xf numFmtId="0" fontId="0" fillId="5" borderId="0" xfId="0" applyFill="1"/>
    <xf numFmtId="0" fontId="0" fillId="6" borderId="0" xfId="0" applyFill="1"/>
    <xf numFmtId="0" fontId="4" fillId="5" borderId="0" xfId="0" applyFont="1" applyFill="1"/>
    <xf numFmtId="0" fontId="22" fillId="0" borderId="0" xfId="0" applyFont="1"/>
    <xf numFmtId="164" fontId="7" fillId="0" borderId="0" xfId="0" applyNumberFormat="1" applyFont="1"/>
    <xf numFmtId="0" fontId="8" fillId="0" borderId="0" xfId="0" applyFont="1" applyAlignment="1">
      <alignment horizontal="right"/>
    </xf>
    <xf numFmtId="0" fontId="8" fillId="0" borderId="0" xfId="0" applyFont="1" applyFill="1" applyAlignment="1">
      <alignment horizontal="right"/>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Border="1"/>
    <xf numFmtId="0" fontId="4" fillId="0" borderId="0" xfId="0" applyFont="1" applyAlignment="1">
      <alignment horizontal="center"/>
    </xf>
    <xf numFmtId="0" fontId="12" fillId="0" borderId="0" xfId="0" applyFont="1" applyBorder="1" applyAlignment="1">
      <alignment horizontal="center" vertical="top" wrapText="1"/>
    </xf>
    <xf numFmtId="0" fontId="4" fillId="0" borderId="0" xfId="0" applyFont="1" applyBorder="1" applyAlignment="1">
      <alignment horizontal="center" vertical="top" wrapText="1"/>
    </xf>
    <xf numFmtId="0" fontId="6" fillId="0" borderId="0" xfId="0" applyFont="1" applyFill="1" applyAlignment="1">
      <alignment horizontal="left"/>
    </xf>
    <xf numFmtId="0" fontId="4" fillId="0" borderId="0" xfId="0" applyFont="1" applyBorder="1" applyAlignment="1">
      <alignment vertical="center"/>
    </xf>
    <xf numFmtId="164" fontId="5" fillId="0" borderId="0" xfId="0" applyNumberFormat="1" applyFont="1" applyAlignment="1">
      <alignment horizontal="right"/>
    </xf>
    <xf numFmtId="0" fontId="8" fillId="5" borderId="0" xfId="0" applyFont="1" applyFill="1"/>
    <xf numFmtId="0" fontId="0" fillId="7" borderId="0" xfId="0" applyFill="1"/>
    <xf numFmtId="0" fontId="8" fillId="0" borderId="0" xfId="0" applyFont="1" applyAlignment="1">
      <alignment vertical="center"/>
    </xf>
    <xf numFmtId="0" fontId="12" fillId="0" borderId="0" xfId="0" applyFont="1" applyAlignment="1">
      <alignment horizontal="center"/>
    </xf>
    <xf numFmtId="0" fontId="10" fillId="0" borderId="0" xfId="1" applyAlignment="1" applyProtection="1">
      <alignment horizontal="center"/>
    </xf>
    <xf numFmtId="0" fontId="16" fillId="0" borderId="0" xfId="1" applyFont="1" applyAlignment="1" applyProtection="1">
      <alignment horizontal="center"/>
    </xf>
    <xf numFmtId="0" fontId="0" fillId="0" borderId="0" xfId="0" applyAlignment="1">
      <alignment horizontal="center"/>
    </xf>
    <xf numFmtId="164" fontId="0" fillId="0" borderId="0" xfId="0" applyNumberFormat="1" applyFill="1" applyAlignment="1">
      <alignment horizontal="right"/>
    </xf>
    <xf numFmtId="164" fontId="22" fillId="0" borderId="0" xfId="0" applyNumberFormat="1" applyFont="1"/>
    <xf numFmtId="1" fontId="0" fillId="0" borderId="0" xfId="0" applyNumberFormat="1" applyFill="1"/>
    <xf numFmtId="164" fontId="0" fillId="0" borderId="0" xfId="0" applyNumberFormat="1" applyAlignment="1">
      <alignment horizontal="right"/>
    </xf>
    <xf numFmtId="164" fontId="0" fillId="5" borderId="0" xfId="0" applyNumberFormat="1" applyFill="1"/>
    <xf numFmtId="164" fontId="22" fillId="0" borderId="0" xfId="0" applyNumberFormat="1" applyFont="1" applyFill="1"/>
    <xf numFmtId="0" fontId="8" fillId="8" borderId="1" xfId="0" applyFont="1" applyFill="1" applyBorder="1" applyAlignment="1">
      <alignment wrapText="1"/>
    </xf>
    <xf numFmtId="0" fontId="0" fillId="0" borderId="2" xfId="0" applyBorder="1"/>
    <xf numFmtId="0" fontId="0" fillId="0" borderId="3" xfId="0" applyBorder="1"/>
    <xf numFmtId="1" fontId="0" fillId="6" borderId="0" xfId="0" applyNumberFormat="1" applyFill="1"/>
    <xf numFmtId="1" fontId="8" fillId="5" borderId="0" xfId="0" applyNumberFormat="1" applyFont="1" applyFill="1"/>
    <xf numFmtId="1" fontId="8" fillId="0" borderId="0" xfId="0" applyNumberFormat="1" applyFont="1" applyAlignment="1">
      <alignment horizontal="right"/>
    </xf>
    <xf numFmtId="0" fontId="0" fillId="0" borderId="0" xfId="0" applyFill="1" applyAlignment="1">
      <alignment horizontal="right"/>
    </xf>
    <xf numFmtId="1" fontId="7" fillId="0" borderId="0" xfId="0" applyNumberFormat="1" applyFont="1" applyFill="1"/>
    <xf numFmtId="164" fontId="7" fillId="0" borderId="0" xfId="0" applyNumberFormat="1" applyFont="1" applyFill="1"/>
    <xf numFmtId="164" fontId="8" fillId="0" borderId="0" xfId="0" applyNumberFormat="1" applyFont="1" applyFill="1"/>
    <xf numFmtId="1" fontId="4" fillId="0" borderId="0" xfId="0" applyNumberFormat="1" applyFont="1" applyFill="1"/>
    <xf numFmtId="0" fontId="0" fillId="0" borderId="0" xfId="0" applyAlignment="1">
      <alignment vertical="top"/>
    </xf>
    <xf numFmtId="0" fontId="4" fillId="0" borderId="0" xfId="0" applyFont="1" applyAlignment="1">
      <alignment horizontal="right" vertical="top" wrapText="1"/>
    </xf>
    <xf numFmtId="0" fontId="4" fillId="5" borderId="0" xfId="0" applyFont="1" applyFill="1" applyAlignment="1">
      <alignment horizontal="right"/>
    </xf>
    <xf numFmtId="0" fontId="4" fillId="0" borderId="0" xfId="0" applyFont="1" applyFill="1" applyAlignment="1">
      <alignment horizontal="right"/>
    </xf>
    <xf numFmtId="1" fontId="4" fillId="0" borderId="0" xfId="0" applyNumberFormat="1" applyFont="1" applyFill="1" applyAlignment="1">
      <alignment horizontal="right"/>
    </xf>
    <xf numFmtId="0" fontId="12" fillId="0" borderId="0" xfId="0" applyFont="1" applyAlignment="1">
      <alignment horizontal="left"/>
    </xf>
    <xf numFmtId="0" fontId="8" fillId="0" borderId="0" xfId="0" applyFont="1" applyFill="1"/>
    <xf numFmtId="0" fontId="17" fillId="0" borderId="0" xfId="0" applyFont="1" applyFill="1" applyAlignment="1">
      <alignment horizontal="left" vertical="top" wrapText="1"/>
    </xf>
    <xf numFmtId="1" fontId="22" fillId="0" borderId="0" xfId="0" applyNumberFormat="1" applyFont="1"/>
    <xf numFmtId="10" fontId="22" fillId="0" borderId="0" xfId="2" applyNumberFormat="1" applyFont="1"/>
    <xf numFmtId="9" fontId="4" fillId="0" borderId="0" xfId="2" applyNumberFormat="1" applyFont="1"/>
    <xf numFmtId="1" fontId="22" fillId="0" borderId="0" xfId="0" applyNumberFormat="1" applyFont="1" applyFill="1"/>
    <xf numFmtId="1" fontId="9" fillId="9" borderId="0" xfId="0" applyNumberFormat="1" applyFont="1" applyFill="1"/>
    <xf numFmtId="1" fontId="9" fillId="5" borderId="0" xfId="0" applyNumberFormat="1" applyFont="1" applyFill="1"/>
    <xf numFmtId="1" fontId="9" fillId="4" borderId="0" xfId="0" applyNumberFormat="1" applyFont="1" applyFill="1"/>
    <xf numFmtId="1" fontId="9" fillId="10" borderId="0" xfId="0" applyNumberFormat="1" applyFont="1" applyFill="1"/>
    <xf numFmtId="164" fontId="8" fillId="5" borderId="0" xfId="0" applyNumberFormat="1" applyFont="1" applyFill="1"/>
    <xf numFmtId="164" fontId="8" fillId="0" borderId="0" xfId="0" applyNumberFormat="1" applyFont="1" applyFill="1" applyAlignment="1">
      <alignment horizontal="right"/>
    </xf>
    <xf numFmtId="164" fontId="8" fillId="5" borderId="0" xfId="0" applyNumberFormat="1" applyFont="1" applyFill="1" applyAlignment="1">
      <alignment horizontal="right"/>
    </xf>
    <xf numFmtId="164" fontId="0" fillId="0" borderId="0" xfId="0" applyNumberFormat="1" applyFill="1" applyBorder="1"/>
    <xf numFmtId="164" fontId="0" fillId="0" borderId="0" xfId="0" applyNumberFormat="1" applyFill="1" applyBorder="1" applyAlignment="1">
      <alignment horizontal="right"/>
    </xf>
    <xf numFmtId="164" fontId="22" fillId="0" borderId="0" xfId="0" applyNumberFormat="1" applyFont="1" applyFill="1" applyBorder="1" applyAlignment="1">
      <alignment horizontal="right"/>
    </xf>
    <xf numFmtId="0" fontId="21" fillId="0" borderId="0" xfId="0" applyFont="1" applyBorder="1" applyAlignment="1">
      <alignment horizontal="center" vertical="top" wrapText="1"/>
    </xf>
    <xf numFmtId="1" fontId="0" fillId="5" borderId="0" xfId="0" applyNumberFormat="1" applyFill="1"/>
    <xf numFmtId="164" fontId="8" fillId="0" borderId="0" xfId="0" applyNumberFormat="1" applyFont="1" applyAlignment="1">
      <alignment horizontal="right"/>
    </xf>
    <xf numFmtId="9" fontId="5" fillId="0" borderId="0" xfId="2" applyFont="1"/>
    <xf numFmtId="46" fontId="8" fillId="0" borderId="0" xfId="0" applyNumberFormat="1" applyFont="1"/>
    <xf numFmtId="164" fontId="4" fillId="0" borderId="0" xfId="0" applyNumberFormat="1" applyFont="1"/>
    <xf numFmtId="10" fontId="4" fillId="0" borderId="0" xfId="2" applyNumberFormat="1" applyFont="1"/>
    <xf numFmtId="0" fontId="8" fillId="8" borderId="4" xfId="0" applyFont="1" applyFill="1" applyBorder="1" applyAlignment="1">
      <alignment wrapText="1"/>
    </xf>
    <xf numFmtId="0" fontId="8" fillId="8" borderId="5" xfId="0" applyFont="1" applyFill="1" applyBorder="1" applyAlignment="1">
      <alignment wrapText="1"/>
    </xf>
    <xf numFmtId="0" fontId="22" fillId="0" borderId="6" xfId="0" applyFont="1" applyBorder="1"/>
    <xf numFmtId="9" fontId="22" fillId="0" borderId="7" xfId="2" applyFont="1" applyBorder="1"/>
    <xf numFmtId="0" fontId="8" fillId="8" borderId="8" xfId="0" applyFont="1" applyFill="1" applyBorder="1" applyAlignment="1">
      <alignment wrapText="1"/>
    </xf>
    <xf numFmtId="9" fontId="22" fillId="0" borderId="9" xfId="2" applyFont="1" applyBorder="1"/>
    <xf numFmtId="9" fontId="22" fillId="0" borderId="10" xfId="2" applyFont="1" applyBorder="1"/>
    <xf numFmtId="0" fontId="22" fillId="0" borderId="11" xfId="0" applyFont="1" applyBorder="1"/>
    <xf numFmtId="0" fontId="22" fillId="0" borderId="12" xfId="0" applyFont="1" applyBorder="1"/>
    <xf numFmtId="9" fontId="22" fillId="0" borderId="11" xfId="2" applyFont="1" applyBorder="1"/>
    <xf numFmtId="0" fontId="3" fillId="0" borderId="0" xfId="0" applyFont="1" applyAlignment="1">
      <alignment vertical="top" wrapText="1"/>
    </xf>
    <xf numFmtId="0" fontId="3" fillId="5" borderId="0" xfId="0" applyFont="1" applyFill="1" applyAlignment="1">
      <alignment vertical="top" wrapText="1"/>
    </xf>
    <xf numFmtId="164" fontId="0" fillId="5" borderId="0" xfId="0" applyNumberFormat="1" applyFill="1" applyBorder="1" applyAlignment="1">
      <alignment horizontal="right"/>
    </xf>
    <xf numFmtId="0" fontId="3" fillId="0" borderId="0" xfId="0" applyFont="1" applyFill="1" applyAlignment="1">
      <alignment vertical="top" wrapText="1"/>
    </xf>
    <xf numFmtId="0" fontId="10" fillId="0" borderId="0" xfId="1" applyFont="1" applyAlignment="1" applyProtection="1">
      <alignment horizontal="center"/>
    </xf>
  </cellXfs>
  <cellStyles count="3">
    <cellStyle name="Collegamento ipertestuale" xfId="1" builtinId="8"/>
    <cellStyle name="Normale" xfId="0" builtinId="0"/>
    <cellStyle name="Percentual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ltramotor.com/Usa/Products/ProductDetails_USA.aspx?gProductId=57" TargetMode="External"/><Relationship Id="rId13" Type="http://schemas.openxmlformats.org/officeDocument/2006/relationships/hyperlink" Target="http://www.stealthelectricbikes.com/" TargetMode="External"/><Relationship Id="rId18" Type="http://schemas.openxmlformats.org/officeDocument/2006/relationships/printerSettings" Target="../printerSettings/printerSettings1.bin"/><Relationship Id="rId3" Type="http://schemas.openxmlformats.org/officeDocument/2006/relationships/hyperlink" Target="http://www.epluselectricbike.com/E+_Elite_Electric_Mountain_Bike.asp" TargetMode="External"/><Relationship Id="rId7" Type="http://schemas.openxmlformats.org/officeDocument/2006/relationships/hyperlink" Target="http://www.ecobike-usa.com/products/adventure-electric-bike.asp" TargetMode="External"/><Relationship Id="rId12" Type="http://schemas.openxmlformats.org/officeDocument/2006/relationships/hyperlink" Target="http://www.zoomiworld.com/products/electric-bicycles/monterey-electric-bicycle/" TargetMode="External"/><Relationship Id="rId17" Type="http://schemas.openxmlformats.org/officeDocument/2006/relationships/hyperlink" Target="http://www.goldenmotor.com/magicpie/magicpie.html" TargetMode="External"/><Relationship Id="rId2" Type="http://schemas.openxmlformats.org/officeDocument/2006/relationships/hyperlink" Target="http://www.greenspeed.us/bionx_500_lithium_battery.htm" TargetMode="External"/><Relationship Id="rId16" Type="http://schemas.openxmlformats.org/officeDocument/2006/relationships/hyperlink" Target="http://www.stealthelectricbikes.com/" TargetMode="External"/><Relationship Id="rId20" Type="http://schemas.openxmlformats.org/officeDocument/2006/relationships/comments" Target="../comments1.xml"/><Relationship Id="rId1" Type="http://schemas.openxmlformats.org/officeDocument/2006/relationships/hyperlink" Target="http://www.electricbikesla.com/ezee-quando.html" TargetMode="External"/><Relationship Id="rId6" Type="http://schemas.openxmlformats.org/officeDocument/2006/relationships/hyperlink" Target="http://www.wisper.kellsoft.net/905se-Sport.php" TargetMode="External"/><Relationship Id="rId11" Type="http://schemas.openxmlformats.org/officeDocument/2006/relationships/hyperlink" Target="http://ohmcycles.com/our-bikes/sport-xs/xs750/" TargetMode="External"/><Relationship Id="rId5" Type="http://schemas.openxmlformats.org/officeDocument/2006/relationships/hyperlink" Target="http://www.hi-powercycles.com/product.sc?categoryId=2&amp;productId=11" TargetMode="External"/><Relationship Id="rId15" Type="http://schemas.openxmlformats.org/officeDocument/2006/relationships/hyperlink" Target="http://www.electricbikedistributor.com/R10_electric_bicycle.html" TargetMode="External"/><Relationship Id="rId10" Type="http://schemas.openxmlformats.org/officeDocument/2006/relationships/hyperlink" Target="http://www.electricbikesla.com/ezee-forza.html" TargetMode="External"/><Relationship Id="rId19" Type="http://schemas.openxmlformats.org/officeDocument/2006/relationships/vmlDrawing" Target="../drawings/vmlDrawing1.vml"/><Relationship Id="rId4" Type="http://schemas.openxmlformats.org/officeDocument/2006/relationships/hyperlink" Target="http://shop.optibike.com/" TargetMode="External"/><Relationship Id="rId9" Type="http://schemas.openxmlformats.org/officeDocument/2006/relationships/hyperlink" Target="http://www.currietech.com/currie-technologies-izip-express-for-men-electric-bike.php" TargetMode="External"/><Relationship Id="rId14" Type="http://schemas.openxmlformats.org/officeDocument/2006/relationships/hyperlink" Target="http://www.epluselectricbike.com/E+_Electric_Bikes.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N281"/>
  <sheetViews>
    <sheetView tabSelected="1" topLeftCell="G4" workbookViewId="0">
      <pane ySplit="1764" topLeftCell="A20"/>
      <selection activeCell="S6" sqref="S6"/>
      <selection pane="bottomLeft" activeCell="M9" sqref="M9"/>
    </sheetView>
  </sheetViews>
  <sheetFormatPr defaultRowHeight="13.2"/>
  <cols>
    <col min="1" max="1" width="7.44140625" bestFit="1" customWidth="1"/>
    <col min="2" max="2" width="3.88671875" customWidth="1"/>
    <col min="3" max="3" width="3.33203125" customWidth="1"/>
    <col min="4" max="4" width="3.88671875" customWidth="1"/>
    <col min="5" max="5" width="29" customWidth="1"/>
    <col min="6" max="6" width="10.109375" customWidth="1"/>
    <col min="7" max="7" width="7.33203125" customWidth="1"/>
    <col min="8" max="8" width="9.109375" customWidth="1"/>
    <col min="9" max="9" width="8" customWidth="1"/>
    <col min="10" max="10" width="8.33203125" customWidth="1"/>
    <col min="11" max="11" width="9.44140625" customWidth="1"/>
    <col min="12" max="12" width="9" customWidth="1"/>
    <col min="13" max="13" width="9.33203125" customWidth="1"/>
    <col min="14" max="14" width="8.6640625" customWidth="1"/>
    <col min="15" max="15" width="8.88671875" customWidth="1"/>
    <col min="16" max="16" width="8.6640625" customWidth="1"/>
    <col min="17" max="17" width="7.33203125" customWidth="1"/>
    <col min="18" max="19" width="8.109375" customWidth="1"/>
    <col min="20" max="20" width="9.5546875" customWidth="1"/>
    <col min="21" max="21" width="6.88671875" customWidth="1"/>
    <col min="22" max="22" width="9.33203125" customWidth="1"/>
    <col min="23" max="23" width="2.88671875" customWidth="1"/>
    <col min="28" max="28" width="6.44140625" customWidth="1"/>
    <col min="36" max="37" width="6.44140625" customWidth="1"/>
  </cols>
  <sheetData>
    <row r="1" spans="1:28" ht="39.6">
      <c r="B1" s="33" t="s">
        <v>169</v>
      </c>
      <c r="D1" s="28"/>
      <c r="F1" s="31" t="s">
        <v>59</v>
      </c>
      <c r="G1" s="30" t="s">
        <v>265</v>
      </c>
      <c r="H1" s="31" t="s">
        <v>266</v>
      </c>
      <c r="I1" s="31" t="s">
        <v>264</v>
      </c>
      <c r="J1" s="31" t="s">
        <v>172</v>
      </c>
      <c r="K1" s="31" t="s">
        <v>173</v>
      </c>
      <c r="L1" s="81" t="s">
        <v>298</v>
      </c>
      <c r="M1" s="30" t="s">
        <v>263</v>
      </c>
      <c r="N1" s="31" t="s">
        <v>182</v>
      </c>
      <c r="O1" s="31" t="s">
        <v>184</v>
      </c>
      <c r="P1" s="31" t="s">
        <v>214</v>
      </c>
      <c r="Q1" s="31" t="s">
        <v>258</v>
      </c>
      <c r="R1" s="31" t="s">
        <v>296</v>
      </c>
      <c r="S1" s="31" t="s">
        <v>292</v>
      </c>
      <c r="T1" s="31" t="s">
        <v>179</v>
      </c>
      <c r="U1" s="31" t="s">
        <v>174</v>
      </c>
      <c r="V1" s="30" t="s">
        <v>220</v>
      </c>
      <c r="W1" s="36"/>
    </row>
    <row r="2" spans="1:28" ht="15.6">
      <c r="B2" s="4" t="s">
        <v>295</v>
      </c>
      <c r="F2" s="71">
        <f>SUM(X:X)</f>
        <v>90.743182291666713</v>
      </c>
      <c r="G2" s="72">
        <f t="shared" ref="G2:V2" si="0">SUM(Y:Y)</f>
        <v>105.63041479166668</v>
      </c>
      <c r="H2" s="72">
        <f t="shared" si="0"/>
        <v>112.39362812499999</v>
      </c>
      <c r="I2" s="72">
        <f t="shared" si="0"/>
        <v>114.32625</v>
      </c>
      <c r="J2" s="71">
        <f t="shared" si="0"/>
        <v>97.352992708333332</v>
      </c>
      <c r="K2" s="72">
        <f t="shared" si="0"/>
        <v>111.94999770833333</v>
      </c>
      <c r="L2" s="73">
        <f t="shared" si="0"/>
        <v>123.23027812500001</v>
      </c>
      <c r="M2" s="71">
        <f t="shared" si="0"/>
        <v>96.744246874999988</v>
      </c>
      <c r="N2" s="74">
        <f t="shared" si="0"/>
        <v>71.674686041666675</v>
      </c>
      <c r="O2" s="71">
        <f t="shared" si="0"/>
        <v>96.342933333333349</v>
      </c>
      <c r="P2" s="74">
        <f t="shared" si="0"/>
        <v>50.73429166666665</v>
      </c>
      <c r="Q2" s="72">
        <f t="shared" si="0"/>
        <v>113.98224645833334</v>
      </c>
      <c r="R2" s="71">
        <f>SUM(AJ:AJ)</f>
        <v>95.978603923456802</v>
      </c>
      <c r="S2" s="71">
        <f>SUM(AK:AK)</f>
        <v>98.886906584362166</v>
      </c>
      <c r="T2" s="72">
        <f t="shared" si="0"/>
        <v>106.89313958333335</v>
      </c>
      <c r="U2" s="71">
        <f t="shared" si="0"/>
        <v>94.687710109962509</v>
      </c>
      <c r="V2" s="72">
        <f t="shared" si="0"/>
        <v>109.06182145833336</v>
      </c>
      <c r="W2" s="36"/>
      <c r="X2" s="22" t="s">
        <v>190</v>
      </c>
      <c r="AB2" s="22"/>
    </row>
    <row r="3" spans="1:28" ht="51" customHeight="1">
      <c r="C3" s="37" t="s">
        <v>166</v>
      </c>
      <c r="E3" s="37"/>
      <c r="F3" s="27" t="s">
        <v>294</v>
      </c>
      <c r="G3" s="98" t="s">
        <v>337</v>
      </c>
      <c r="H3" s="101" t="s">
        <v>338</v>
      </c>
      <c r="I3" s="99" t="s">
        <v>336</v>
      </c>
      <c r="J3" s="27" t="s">
        <v>167</v>
      </c>
      <c r="K3" s="27" t="s">
        <v>239</v>
      </c>
      <c r="L3" s="27" t="s">
        <v>312</v>
      </c>
      <c r="M3" s="27" t="s">
        <v>267</v>
      </c>
      <c r="N3" s="27" t="s">
        <v>268</v>
      </c>
      <c r="O3" s="27" t="s">
        <v>261</v>
      </c>
      <c r="P3" s="27" t="s">
        <v>269</v>
      </c>
      <c r="Q3" s="27" t="s">
        <v>272</v>
      </c>
      <c r="R3" s="27" t="s">
        <v>245</v>
      </c>
      <c r="S3" s="27" t="s">
        <v>245</v>
      </c>
      <c r="T3" s="27" t="s">
        <v>270</v>
      </c>
      <c r="U3" s="27" t="s">
        <v>203</v>
      </c>
      <c r="V3" s="27" t="s">
        <v>271</v>
      </c>
      <c r="W3" s="36"/>
    </row>
    <row r="4" spans="1:28">
      <c r="A4" s="4"/>
      <c r="B4" s="4" t="s">
        <v>187</v>
      </c>
      <c r="F4" s="1"/>
      <c r="G4" s="1"/>
      <c r="H4" s="1"/>
      <c r="I4" s="1"/>
      <c r="J4" s="1"/>
      <c r="K4" s="1"/>
      <c r="L4" s="1"/>
      <c r="M4" s="1"/>
      <c r="N4" s="1"/>
      <c r="O4" s="1"/>
      <c r="P4" s="1"/>
      <c r="Q4" s="1"/>
      <c r="R4" s="1"/>
      <c r="S4" s="1"/>
      <c r="T4" s="1"/>
      <c r="U4" s="1"/>
      <c r="V4" s="1"/>
      <c r="W4" s="36"/>
    </row>
    <row r="5" spans="1:28">
      <c r="C5" s="4" t="s">
        <v>168</v>
      </c>
      <c r="E5" s="9"/>
      <c r="F5" s="29" t="s">
        <v>2</v>
      </c>
      <c r="G5" s="29" t="s">
        <v>175</v>
      </c>
      <c r="H5" s="29" t="s">
        <v>176</v>
      </c>
      <c r="I5" s="29" t="s">
        <v>176</v>
      </c>
      <c r="J5" s="29" t="s">
        <v>170</v>
      </c>
      <c r="K5" s="29" t="s">
        <v>170</v>
      </c>
      <c r="L5" s="64" t="s">
        <v>299</v>
      </c>
      <c r="M5" s="64" t="s">
        <v>178</v>
      </c>
      <c r="N5" s="29" t="s">
        <v>181</v>
      </c>
      <c r="O5" s="29" t="s">
        <v>183</v>
      </c>
      <c r="P5" s="29" t="s">
        <v>177</v>
      </c>
      <c r="Q5" s="29" t="s">
        <v>259</v>
      </c>
      <c r="R5" s="29" t="s">
        <v>222</v>
      </c>
      <c r="S5" s="29" t="s">
        <v>222</v>
      </c>
      <c r="T5" s="38" t="s">
        <v>180</v>
      </c>
      <c r="U5" s="29" t="s">
        <v>171</v>
      </c>
      <c r="V5" s="29" t="s">
        <v>221</v>
      </c>
      <c r="W5" s="36"/>
    </row>
    <row r="6" spans="1:28">
      <c r="D6" t="s">
        <v>0</v>
      </c>
      <c r="F6" s="41"/>
      <c r="G6" s="40" t="s">
        <v>69</v>
      </c>
      <c r="H6" s="102" t="s">
        <v>69</v>
      </c>
      <c r="I6" s="39" t="s">
        <v>69</v>
      </c>
      <c r="J6" s="39" t="s">
        <v>69</v>
      </c>
      <c r="K6" s="39" t="s">
        <v>69</v>
      </c>
      <c r="L6" s="40" t="s">
        <v>69</v>
      </c>
      <c r="M6" s="39" t="s">
        <v>69</v>
      </c>
      <c r="N6" s="40" t="s">
        <v>69</v>
      </c>
      <c r="O6" s="40" t="s">
        <v>69</v>
      </c>
      <c r="P6" s="39" t="s">
        <v>69</v>
      </c>
      <c r="Q6" s="39" t="s">
        <v>69</v>
      </c>
      <c r="R6" s="39" t="s">
        <v>69</v>
      </c>
      <c r="S6" s="39" t="s">
        <v>69</v>
      </c>
      <c r="T6" s="39" t="s">
        <v>69</v>
      </c>
      <c r="U6" s="39" t="s">
        <v>69</v>
      </c>
      <c r="V6" s="40" t="s">
        <v>69</v>
      </c>
      <c r="W6" s="36"/>
    </row>
    <row r="7" spans="1:28">
      <c r="D7" t="s">
        <v>1</v>
      </c>
      <c r="F7" s="39" t="s">
        <v>69</v>
      </c>
      <c r="G7" s="41"/>
      <c r="H7" s="41"/>
      <c r="I7" s="41"/>
      <c r="J7" s="41"/>
      <c r="K7" s="41"/>
      <c r="L7" s="41"/>
      <c r="M7" s="41"/>
      <c r="N7" s="41"/>
      <c r="O7" s="41"/>
      <c r="P7" s="41"/>
      <c r="Q7" s="41"/>
      <c r="R7" s="41"/>
      <c r="S7" s="41"/>
      <c r="T7" s="41"/>
      <c r="U7" s="41"/>
      <c r="V7" s="41"/>
      <c r="W7" s="36"/>
    </row>
    <row r="8" spans="1:28">
      <c r="C8" s="4" t="s">
        <v>185</v>
      </c>
      <c r="E8" s="4"/>
      <c r="F8" s="1"/>
      <c r="G8" s="1"/>
      <c r="H8" s="1"/>
      <c r="I8" s="1"/>
      <c r="J8" s="1"/>
      <c r="K8" s="1"/>
      <c r="L8" s="1"/>
      <c r="M8" s="1"/>
      <c r="N8" s="1"/>
      <c r="O8" s="1"/>
      <c r="P8" s="1"/>
      <c r="Q8" s="1"/>
      <c r="R8" s="1"/>
      <c r="S8" s="1"/>
      <c r="T8" s="1"/>
      <c r="U8" s="1"/>
      <c r="V8" s="1"/>
      <c r="W8" s="36"/>
    </row>
    <row r="9" spans="1:28">
      <c r="D9" s="9" t="s">
        <v>244</v>
      </c>
      <c r="F9" s="4">
        <f>1500+1775+500</f>
        <v>3775</v>
      </c>
      <c r="G9" s="4">
        <v>1690</v>
      </c>
      <c r="H9" s="4">
        <f>3095</f>
        <v>3095</v>
      </c>
      <c r="I9" s="4">
        <f>4000+I37</f>
        <v>4600</v>
      </c>
      <c r="J9" s="58">
        <v>1995</v>
      </c>
      <c r="K9" s="58">
        <v>2495</v>
      </c>
      <c r="L9" s="58">
        <v>2999</v>
      </c>
      <c r="M9" s="14">
        <v>4805</v>
      </c>
      <c r="N9" s="4">
        <v>2999</v>
      </c>
      <c r="O9" s="4">
        <v>3800</v>
      </c>
      <c r="P9" s="4">
        <f>9995+995</f>
        <v>10990</v>
      </c>
      <c r="Q9" s="14">
        <f>1199+80</f>
        <v>1279</v>
      </c>
      <c r="R9" s="14">
        <v>5099</v>
      </c>
      <c r="S9" s="14">
        <v>5378</v>
      </c>
      <c r="T9" s="14">
        <f>2250</f>
        <v>2250</v>
      </c>
      <c r="U9" s="4">
        <f>1900</f>
        <v>1900</v>
      </c>
      <c r="V9" s="4">
        <v>1499</v>
      </c>
      <c r="W9" s="36"/>
    </row>
    <row r="10" spans="1:28" ht="33.75" customHeight="1">
      <c r="D10" s="59" t="s">
        <v>11</v>
      </c>
      <c r="F10" s="26" t="s">
        <v>256</v>
      </c>
      <c r="G10" s="17"/>
      <c r="H10" s="26"/>
      <c r="I10" s="26" t="s">
        <v>301</v>
      </c>
      <c r="J10" s="16" t="s">
        <v>66</v>
      </c>
      <c r="K10" s="26" t="s">
        <v>165</v>
      </c>
      <c r="L10" s="26" t="s">
        <v>300</v>
      </c>
      <c r="M10" s="17" t="s">
        <v>126</v>
      </c>
      <c r="N10" s="17" t="s">
        <v>191</v>
      </c>
      <c r="O10" s="17"/>
      <c r="P10" s="16" t="s">
        <v>240</v>
      </c>
      <c r="Q10" s="66" t="s">
        <v>260</v>
      </c>
      <c r="R10" s="26"/>
      <c r="S10" s="26" t="s">
        <v>293</v>
      </c>
      <c r="T10" s="17"/>
      <c r="U10" s="16"/>
      <c r="V10" s="17"/>
      <c r="W10" s="36"/>
    </row>
    <row r="11" spans="1:28">
      <c r="D11" t="s">
        <v>243</v>
      </c>
      <c r="F11" s="67">
        <f t="shared" ref="F11:V11" si="1">F40*F37</f>
        <v>1000</v>
      </c>
      <c r="G11" s="5">
        <f>G40*G37</f>
        <v>477</v>
      </c>
      <c r="H11" s="5">
        <f t="shared" si="1"/>
        <v>0</v>
      </c>
      <c r="I11" s="5">
        <f t="shared" si="1"/>
        <v>600</v>
      </c>
      <c r="J11" s="5">
        <f t="shared" si="1"/>
        <v>450</v>
      </c>
      <c r="K11" s="5">
        <f t="shared" si="1"/>
        <v>550</v>
      </c>
      <c r="L11" s="5">
        <f>L40*L37</f>
        <v>456</v>
      </c>
      <c r="M11" s="5">
        <f t="shared" si="1"/>
        <v>0</v>
      </c>
      <c r="N11" s="5">
        <f t="shared" si="1"/>
        <v>950</v>
      </c>
      <c r="O11" s="5">
        <f t="shared" si="1"/>
        <v>1000</v>
      </c>
      <c r="P11" s="5">
        <f t="shared" si="1"/>
        <v>1849</v>
      </c>
      <c r="Q11" s="5">
        <f t="shared" si="1"/>
        <v>400</v>
      </c>
      <c r="R11" s="5">
        <f t="shared" si="1"/>
        <v>1108</v>
      </c>
      <c r="S11" s="5">
        <f>S40*S37</f>
        <v>0</v>
      </c>
      <c r="T11" s="5">
        <f t="shared" si="1"/>
        <v>500</v>
      </c>
      <c r="U11" s="5">
        <f t="shared" si="1"/>
        <v>836.58126000000004</v>
      </c>
      <c r="V11" s="5">
        <f t="shared" si="1"/>
        <v>700</v>
      </c>
      <c r="W11" s="36"/>
    </row>
    <row r="12" spans="1:28">
      <c r="D12" t="s">
        <v>57</v>
      </c>
      <c r="F12" s="68">
        <f>Finance!$A$11</f>
        <v>7.7499999999999999E-2</v>
      </c>
      <c r="G12" s="68">
        <f>Finance!$A$11</f>
        <v>7.7499999999999999E-2</v>
      </c>
      <c r="H12" s="68">
        <f>Finance!$A$11</f>
        <v>7.7499999999999999E-2</v>
      </c>
      <c r="I12" s="69">
        <v>0</v>
      </c>
      <c r="J12" s="68">
        <f>Finance!$A$11</f>
        <v>7.7499999999999999E-2</v>
      </c>
      <c r="K12" s="68">
        <f>Finance!$A$11</f>
        <v>7.7499999999999999E-2</v>
      </c>
      <c r="L12" s="68">
        <f>Finance!$A$11</f>
        <v>7.7499999999999999E-2</v>
      </c>
      <c r="M12" s="68">
        <f>Finance!$A$11</f>
        <v>7.7499999999999999E-2</v>
      </c>
      <c r="N12" s="68">
        <f>Finance!$A$11</f>
        <v>7.7499999999999999E-2</v>
      </c>
      <c r="O12" s="68">
        <f>Finance!$A$11</f>
        <v>7.7499999999999999E-2</v>
      </c>
      <c r="P12" s="69">
        <v>0</v>
      </c>
      <c r="Q12" s="68">
        <f>Finance!$A$11</f>
        <v>7.7499999999999999E-2</v>
      </c>
      <c r="R12" s="69">
        <v>0</v>
      </c>
      <c r="S12" s="69">
        <v>0</v>
      </c>
      <c r="T12" s="68">
        <f>Finance!$A$11</f>
        <v>7.7499999999999999E-2</v>
      </c>
      <c r="U12" s="68">
        <f>Finance!$A$11</f>
        <v>7.7499999999999999E-2</v>
      </c>
      <c r="V12" s="68">
        <f>Finance!$A$11</f>
        <v>7.7499999999999999E-2</v>
      </c>
      <c r="W12" s="36"/>
    </row>
    <row r="13" spans="1:28">
      <c r="D13" t="s">
        <v>105</v>
      </c>
      <c r="F13" s="4">
        <v>75</v>
      </c>
      <c r="G13" s="4">
        <v>0</v>
      </c>
      <c r="H13" s="4">
        <v>0</v>
      </c>
      <c r="I13" s="4">
        <v>0</v>
      </c>
      <c r="J13" s="4">
        <v>0</v>
      </c>
      <c r="K13" s="4">
        <v>0</v>
      </c>
      <c r="L13" s="14">
        <v>0</v>
      </c>
      <c r="M13" s="4">
        <v>0</v>
      </c>
      <c r="N13" s="14">
        <v>0</v>
      </c>
      <c r="O13" s="14">
        <v>0</v>
      </c>
      <c r="P13" s="4">
        <v>250</v>
      </c>
      <c r="Q13" s="4">
        <v>0</v>
      </c>
      <c r="R13" s="14">
        <v>621</v>
      </c>
      <c r="S13" s="14">
        <v>621</v>
      </c>
      <c r="T13" s="4">
        <v>0</v>
      </c>
      <c r="U13" s="21">
        <v>250</v>
      </c>
      <c r="V13" s="14">
        <v>0</v>
      </c>
      <c r="W13" s="36"/>
      <c r="X13" s="35" t="s">
        <v>189</v>
      </c>
      <c r="AB13" s="35"/>
    </row>
    <row r="14" spans="1:28">
      <c r="D14" t="s">
        <v>107</v>
      </c>
      <c r="F14" s="4">
        <v>0</v>
      </c>
      <c r="G14" s="4">
        <v>0</v>
      </c>
      <c r="H14" s="4">
        <v>725</v>
      </c>
      <c r="I14" s="4">
        <v>725</v>
      </c>
      <c r="J14" s="4">
        <v>0</v>
      </c>
      <c r="K14" s="4">
        <v>0</v>
      </c>
      <c r="L14" s="58">
        <v>0</v>
      </c>
      <c r="M14" s="4">
        <v>0</v>
      </c>
      <c r="N14" s="4">
        <v>0</v>
      </c>
      <c r="O14" s="4">
        <v>0</v>
      </c>
      <c r="P14" s="4">
        <v>995</v>
      </c>
      <c r="Q14" s="4">
        <v>0</v>
      </c>
      <c r="R14" s="4">
        <v>0</v>
      </c>
      <c r="S14" s="4">
        <v>0</v>
      </c>
      <c r="T14" s="18">
        <v>0</v>
      </c>
      <c r="U14" s="4">
        <v>0</v>
      </c>
      <c r="V14" s="4">
        <v>0</v>
      </c>
      <c r="W14" s="36"/>
    </row>
    <row r="15" spans="1:28">
      <c r="D15" t="s">
        <v>65</v>
      </c>
      <c r="F15" s="5">
        <f t="shared" ref="F15:V15" si="2">(F9+F11)*(1+F12)+F13+F14</f>
        <v>5220.0624999999991</v>
      </c>
      <c r="G15" s="5">
        <f t="shared" si="2"/>
        <v>2334.9424999999997</v>
      </c>
      <c r="H15" s="5">
        <f t="shared" si="2"/>
        <v>4059.8624999999997</v>
      </c>
      <c r="I15" s="5">
        <f t="shared" si="2"/>
        <v>5925</v>
      </c>
      <c r="J15" s="5">
        <f t="shared" si="2"/>
        <v>2634.4874999999997</v>
      </c>
      <c r="K15" s="5">
        <f t="shared" si="2"/>
        <v>3280.9874999999997</v>
      </c>
      <c r="L15" s="5">
        <f t="shared" si="2"/>
        <v>3722.7624999999998</v>
      </c>
      <c r="M15" s="5">
        <f t="shared" si="2"/>
        <v>5177.3874999999998</v>
      </c>
      <c r="N15" s="5">
        <f t="shared" si="2"/>
        <v>4255.0474999999997</v>
      </c>
      <c r="O15" s="5">
        <f t="shared" si="2"/>
        <v>5171.9999999999991</v>
      </c>
      <c r="P15" s="5">
        <f t="shared" si="2"/>
        <v>14084</v>
      </c>
      <c r="Q15" s="5">
        <f>(Q9+Q11)*(1+Q12)+Q13+Q14</f>
        <v>1809.1224999999999</v>
      </c>
      <c r="R15" s="5">
        <f t="shared" si="2"/>
        <v>6828</v>
      </c>
      <c r="S15" s="5">
        <f>(S9+S11)*(1+S12)+S13+S14</f>
        <v>5999</v>
      </c>
      <c r="T15" s="5">
        <f t="shared" si="2"/>
        <v>2963.1249999999995</v>
      </c>
      <c r="U15" s="5">
        <f t="shared" si="2"/>
        <v>3198.6663076499995</v>
      </c>
      <c r="V15" s="5">
        <f t="shared" si="2"/>
        <v>2369.4224999999997</v>
      </c>
      <c r="W15" s="36"/>
    </row>
    <row r="16" spans="1:28">
      <c r="D16" s="9" t="s">
        <v>313</v>
      </c>
      <c r="F16" s="83" t="s">
        <v>303</v>
      </c>
      <c r="G16" s="83" t="s">
        <v>304</v>
      </c>
      <c r="H16" s="83" t="s">
        <v>304</v>
      </c>
      <c r="I16" s="77" t="s">
        <v>305</v>
      </c>
      <c r="J16" s="83" t="s">
        <v>304</v>
      </c>
      <c r="K16" s="83" t="s">
        <v>304</v>
      </c>
      <c r="L16" s="77" t="s">
        <v>305</v>
      </c>
      <c r="M16" s="83" t="s">
        <v>303</v>
      </c>
      <c r="N16" s="83" t="s">
        <v>304</v>
      </c>
      <c r="O16" s="83" t="s">
        <v>304</v>
      </c>
      <c r="P16" s="83" t="s">
        <v>304</v>
      </c>
      <c r="Q16" s="83" t="s">
        <v>304</v>
      </c>
      <c r="R16" s="83" t="s">
        <v>304</v>
      </c>
      <c r="S16" s="83" t="s">
        <v>304</v>
      </c>
      <c r="T16" s="83" t="s">
        <v>304</v>
      </c>
      <c r="U16" s="83" t="s">
        <v>304</v>
      </c>
      <c r="V16" s="83" t="s">
        <v>304</v>
      </c>
      <c r="W16" s="36"/>
    </row>
    <row r="17" spans="1:23">
      <c r="D17" t="s">
        <v>83</v>
      </c>
      <c r="F17" s="84">
        <f t="shared" ref="F17:L17" si="3">IF(F16="Yes",0.5,IF(F16="Maybe",0.4,0.25))</f>
        <v>0.25</v>
      </c>
      <c r="G17" s="84">
        <f t="shared" si="3"/>
        <v>0.5</v>
      </c>
      <c r="H17" s="84">
        <f t="shared" si="3"/>
        <v>0.5</v>
      </c>
      <c r="I17" s="84">
        <f t="shared" si="3"/>
        <v>0.4</v>
      </c>
      <c r="J17" s="84">
        <f t="shared" si="3"/>
        <v>0.5</v>
      </c>
      <c r="K17" s="84">
        <f t="shared" si="3"/>
        <v>0.5</v>
      </c>
      <c r="L17" s="84">
        <f t="shared" si="3"/>
        <v>0.4</v>
      </c>
      <c r="M17" s="84">
        <f t="shared" ref="M17:V17" si="4">IF(M16="Yes",0.5,IF(M16="Maybe",0.4,0.25))</f>
        <v>0.25</v>
      </c>
      <c r="N17" s="84">
        <f t="shared" si="4"/>
        <v>0.5</v>
      </c>
      <c r="O17" s="84">
        <f t="shared" si="4"/>
        <v>0.5</v>
      </c>
      <c r="P17" s="84">
        <f t="shared" si="4"/>
        <v>0.5</v>
      </c>
      <c r="Q17" s="84">
        <f t="shared" si="4"/>
        <v>0.5</v>
      </c>
      <c r="R17" s="84">
        <f t="shared" si="4"/>
        <v>0.5</v>
      </c>
      <c r="S17" s="84">
        <f t="shared" si="4"/>
        <v>0.5</v>
      </c>
      <c r="T17" s="84">
        <f t="shared" si="4"/>
        <v>0.5</v>
      </c>
      <c r="U17" s="84">
        <f t="shared" si="4"/>
        <v>0.5</v>
      </c>
      <c r="V17" s="84">
        <f t="shared" si="4"/>
        <v>0.5</v>
      </c>
      <c r="W17" s="36"/>
    </row>
    <row r="18" spans="1:23">
      <c r="D18" t="s">
        <v>67</v>
      </c>
      <c r="F18" s="5">
        <f t="shared" ref="F18:V18" si="5">(F9+F11)*F17</f>
        <v>1193.75</v>
      </c>
      <c r="G18" s="5">
        <f t="shared" si="5"/>
        <v>1083.5</v>
      </c>
      <c r="H18" s="5">
        <f t="shared" si="5"/>
        <v>1547.5</v>
      </c>
      <c r="I18" s="5">
        <f t="shared" si="5"/>
        <v>2080</v>
      </c>
      <c r="J18" s="5">
        <f t="shared" si="5"/>
        <v>1222.5</v>
      </c>
      <c r="K18" s="5">
        <f t="shared" si="5"/>
        <v>1522.5</v>
      </c>
      <c r="L18" s="5">
        <f>(L9+L11)*L17</f>
        <v>1382</v>
      </c>
      <c r="M18" s="5">
        <f t="shared" si="5"/>
        <v>1201.25</v>
      </c>
      <c r="N18" s="5">
        <f t="shared" si="5"/>
        <v>1974.5</v>
      </c>
      <c r="O18" s="5">
        <f t="shared" si="5"/>
        <v>2400</v>
      </c>
      <c r="P18" s="5">
        <f t="shared" si="5"/>
        <v>6419.5</v>
      </c>
      <c r="Q18" s="5">
        <f>(Q9+Q11)*Q17</f>
        <v>839.5</v>
      </c>
      <c r="R18" s="5">
        <f t="shared" si="5"/>
        <v>3103.5</v>
      </c>
      <c r="S18" s="5">
        <f>(S9+S11)*S17</f>
        <v>2689</v>
      </c>
      <c r="T18" s="5">
        <f t="shared" si="5"/>
        <v>1375</v>
      </c>
      <c r="U18" s="5">
        <f t="shared" si="5"/>
        <v>1368.29063</v>
      </c>
      <c r="V18" s="5">
        <f t="shared" si="5"/>
        <v>1099.5</v>
      </c>
      <c r="W18" s="36"/>
    </row>
    <row r="19" spans="1:23">
      <c r="D19" s="9" t="s">
        <v>68</v>
      </c>
      <c r="F19" s="7">
        <f t="shared" ref="F19:V19" si="6">F15-F18</f>
        <v>4026.3124999999991</v>
      </c>
      <c r="G19" s="7">
        <f t="shared" si="6"/>
        <v>1251.4424999999997</v>
      </c>
      <c r="H19" s="7">
        <f t="shared" si="6"/>
        <v>2512.3624999999997</v>
      </c>
      <c r="I19" s="7">
        <f t="shared" si="6"/>
        <v>3845</v>
      </c>
      <c r="J19" s="7">
        <f t="shared" si="6"/>
        <v>1411.9874999999997</v>
      </c>
      <c r="K19" s="7">
        <f t="shared" si="6"/>
        <v>1758.4874999999997</v>
      </c>
      <c r="L19" s="7">
        <f>L15-L18</f>
        <v>2340.7624999999998</v>
      </c>
      <c r="M19" s="7">
        <f t="shared" si="6"/>
        <v>3976.1374999999998</v>
      </c>
      <c r="N19" s="7">
        <f t="shared" si="6"/>
        <v>2280.5474999999997</v>
      </c>
      <c r="O19" s="7">
        <f t="shared" si="6"/>
        <v>2771.9999999999991</v>
      </c>
      <c r="P19" s="7">
        <f t="shared" si="6"/>
        <v>7664.5</v>
      </c>
      <c r="Q19" s="7">
        <f>Q15-Q18</f>
        <v>969.62249999999995</v>
      </c>
      <c r="R19" s="7">
        <f t="shared" si="6"/>
        <v>3724.5</v>
      </c>
      <c r="S19" s="7">
        <f>S15-S18</f>
        <v>3310</v>
      </c>
      <c r="T19" s="7">
        <f t="shared" si="6"/>
        <v>1588.1249999999995</v>
      </c>
      <c r="U19" s="7">
        <f t="shared" si="6"/>
        <v>1830.3756776499995</v>
      </c>
      <c r="V19" s="7">
        <f t="shared" si="6"/>
        <v>1269.9224999999997</v>
      </c>
      <c r="W19" s="36"/>
    </row>
    <row r="20" spans="1:23">
      <c r="D20" s="9" t="s">
        <v>58</v>
      </c>
      <c r="F20" s="6">
        <f>Finance!$A$1</f>
        <v>2500</v>
      </c>
      <c r="G20" s="6">
        <f>Finance!$A$1</f>
        <v>2500</v>
      </c>
      <c r="H20" s="6">
        <f>Finance!$A$1</f>
        <v>2500</v>
      </c>
      <c r="I20" s="6">
        <f>Finance!$A$1</f>
        <v>2500</v>
      </c>
      <c r="J20" s="6">
        <f>Finance!$A$1</f>
        <v>2500</v>
      </c>
      <c r="K20" s="6">
        <f>Finance!$A$1</f>
        <v>2500</v>
      </c>
      <c r="L20" s="6">
        <f>Finance!$A$1</f>
        <v>2500</v>
      </c>
      <c r="M20" s="6">
        <f>Finance!$A$1</f>
        <v>2500</v>
      </c>
      <c r="N20" s="6">
        <f>Finance!$A$1</f>
        <v>2500</v>
      </c>
      <c r="O20" s="6">
        <f>Finance!$A$1</f>
        <v>2500</v>
      </c>
      <c r="P20" s="6">
        <f>Finance!$A$1</f>
        <v>2500</v>
      </c>
      <c r="Q20" s="6">
        <f>Finance!$A$1</f>
        <v>2500</v>
      </c>
      <c r="R20" s="6">
        <f>Finance!$A$1</f>
        <v>2500</v>
      </c>
      <c r="S20" s="6">
        <f>Finance!$A$1</f>
        <v>2500</v>
      </c>
      <c r="T20" s="6">
        <f>Finance!$A$1</f>
        <v>2500</v>
      </c>
      <c r="U20" s="6">
        <f>Finance!$A$1</f>
        <v>2500</v>
      </c>
      <c r="V20" s="6">
        <f>Finance!$A$1</f>
        <v>2500</v>
      </c>
      <c r="W20" s="36"/>
    </row>
    <row r="21" spans="1:23">
      <c r="D21" s="9" t="s">
        <v>61</v>
      </c>
      <c r="F21" s="6">
        <f>Finance!$A$2</f>
        <v>7</v>
      </c>
      <c r="G21" s="6">
        <f>Finance!$A$2</f>
        <v>7</v>
      </c>
      <c r="H21" s="6">
        <f>Finance!$A$2</f>
        <v>7</v>
      </c>
      <c r="I21" s="6">
        <f>Finance!$A$2</f>
        <v>7</v>
      </c>
      <c r="J21" s="6">
        <f>Finance!$A$2</f>
        <v>7</v>
      </c>
      <c r="K21" s="6">
        <f>Finance!$A$2</f>
        <v>7</v>
      </c>
      <c r="L21" s="6">
        <f>Finance!$A$2</f>
        <v>7</v>
      </c>
      <c r="M21" s="6">
        <f>Finance!$A$2</f>
        <v>7</v>
      </c>
      <c r="N21" s="6">
        <f>Finance!$A$2</f>
        <v>7</v>
      </c>
      <c r="O21" s="6">
        <f>Finance!$A$2</f>
        <v>7</v>
      </c>
      <c r="P21" s="6">
        <f>Finance!$A$2</f>
        <v>7</v>
      </c>
      <c r="Q21" s="6">
        <f>Finance!$A$2</f>
        <v>7</v>
      </c>
      <c r="R21" s="6">
        <f>Finance!$A$2</f>
        <v>7</v>
      </c>
      <c r="S21" s="6">
        <f>Finance!$A$2</f>
        <v>7</v>
      </c>
      <c r="T21" s="6">
        <f>Finance!$A$2</f>
        <v>7</v>
      </c>
      <c r="U21" s="6">
        <f>Finance!$A$2</f>
        <v>7</v>
      </c>
      <c r="V21" s="6">
        <f>Finance!$A$2</f>
        <v>7</v>
      </c>
      <c r="W21" s="36"/>
    </row>
    <row r="22" spans="1:23">
      <c r="D22" t="s">
        <v>62</v>
      </c>
      <c r="F22" s="8">
        <f>Finance!$A$3</f>
        <v>133.33333333333331</v>
      </c>
      <c r="G22" s="8">
        <f>Finance!$A$3</f>
        <v>133.33333333333331</v>
      </c>
      <c r="H22" s="8">
        <f>Finance!$A$3</f>
        <v>133.33333333333331</v>
      </c>
      <c r="I22" s="8">
        <f>Finance!$A$3</f>
        <v>133.33333333333331</v>
      </c>
      <c r="J22" s="8">
        <f>Finance!$A$3</f>
        <v>133.33333333333331</v>
      </c>
      <c r="K22" s="8">
        <f>Finance!$A$3</f>
        <v>133.33333333333331</v>
      </c>
      <c r="L22" s="8">
        <f>Finance!$A$3</f>
        <v>133.33333333333331</v>
      </c>
      <c r="M22" s="8">
        <f>Finance!$A$3</f>
        <v>133.33333333333331</v>
      </c>
      <c r="N22" s="8">
        <f>Finance!$A$3</f>
        <v>133.33333333333331</v>
      </c>
      <c r="O22" s="8">
        <f>Finance!$A$3</f>
        <v>133.33333333333331</v>
      </c>
      <c r="P22" s="8">
        <f>Finance!$A$3</f>
        <v>133.33333333333331</v>
      </c>
      <c r="Q22" s="8">
        <f>Finance!$A$3</f>
        <v>133.33333333333331</v>
      </c>
      <c r="R22" s="8">
        <f>Finance!$A$3</f>
        <v>133.33333333333331</v>
      </c>
      <c r="S22" s="8">
        <f>Finance!$A$3</f>
        <v>133.33333333333331</v>
      </c>
      <c r="T22" s="8">
        <f>Finance!$A$3</f>
        <v>133.33333333333331</v>
      </c>
      <c r="U22" s="8">
        <f>Finance!$A$3</f>
        <v>133.33333333333331</v>
      </c>
      <c r="V22" s="8">
        <f>Finance!$A$3</f>
        <v>133.33333333333331</v>
      </c>
      <c r="W22" s="36"/>
    </row>
    <row r="23" spans="1:23">
      <c r="A23" s="4"/>
      <c r="C23" s="9" t="s">
        <v>274</v>
      </c>
      <c r="E23" s="9"/>
      <c r="F23">
        <v>500</v>
      </c>
      <c r="G23">
        <v>360</v>
      </c>
      <c r="H23">
        <v>1000</v>
      </c>
      <c r="I23">
        <v>1000</v>
      </c>
      <c r="J23">
        <v>250</v>
      </c>
      <c r="K23">
        <v>350</v>
      </c>
      <c r="L23">
        <v>1000</v>
      </c>
      <c r="M23">
        <v>600</v>
      </c>
      <c r="N23">
        <v>750</v>
      </c>
      <c r="O23">
        <v>350</v>
      </c>
      <c r="P23">
        <v>850</v>
      </c>
      <c r="Q23">
        <v>200</v>
      </c>
      <c r="R23" s="8">
        <f>R24/2</f>
        <v>1100</v>
      </c>
      <c r="S23" s="8">
        <f>S24/2</f>
        <v>1100</v>
      </c>
      <c r="T23">
        <v>500</v>
      </c>
      <c r="U23">
        <v>350</v>
      </c>
      <c r="V23">
        <v>350</v>
      </c>
      <c r="W23" s="36"/>
    </row>
    <row r="24" spans="1:23">
      <c r="A24" s="4"/>
      <c r="D24" s="9" t="s">
        <v>205</v>
      </c>
      <c r="F24">
        <v>1200</v>
      </c>
      <c r="G24">
        <v>700</v>
      </c>
      <c r="H24" s="8">
        <f>H23*2</f>
        <v>2000</v>
      </c>
      <c r="I24" s="8">
        <f>I23*2</f>
        <v>2000</v>
      </c>
      <c r="J24">
        <v>500</v>
      </c>
      <c r="K24" s="8">
        <f>K23*2</f>
        <v>700</v>
      </c>
      <c r="L24" s="8">
        <f>L23*2</f>
        <v>2000</v>
      </c>
      <c r="M24" s="8">
        <f>M23*2</f>
        <v>1200</v>
      </c>
      <c r="N24" s="8">
        <f>N23*2</f>
        <v>1500</v>
      </c>
      <c r="O24">
        <v>700</v>
      </c>
      <c r="P24" s="8">
        <f>P23*2</f>
        <v>1700</v>
      </c>
      <c r="Q24" s="8">
        <f>Q23*2</f>
        <v>400</v>
      </c>
      <c r="R24" s="52">
        <v>2200</v>
      </c>
      <c r="S24" s="52">
        <v>2200</v>
      </c>
      <c r="T24" s="8">
        <f>T23*2</f>
        <v>1000</v>
      </c>
      <c r="U24" s="8">
        <f>U23*2</f>
        <v>700</v>
      </c>
      <c r="V24" s="8">
        <f>V23*2</f>
        <v>700</v>
      </c>
      <c r="W24" s="36"/>
    </row>
    <row r="25" spans="1:23">
      <c r="A25" s="4"/>
      <c r="D25" s="9" t="s">
        <v>208</v>
      </c>
      <c r="F25">
        <v>1</v>
      </c>
      <c r="G25">
        <v>1</v>
      </c>
      <c r="H25">
        <v>1</v>
      </c>
      <c r="I25">
        <v>1</v>
      </c>
      <c r="J25">
        <v>1</v>
      </c>
      <c r="K25">
        <v>1</v>
      </c>
      <c r="L25">
        <v>1</v>
      </c>
      <c r="M25">
        <v>1</v>
      </c>
      <c r="N25">
        <v>1</v>
      </c>
      <c r="O25">
        <v>1</v>
      </c>
      <c r="P25">
        <v>9</v>
      </c>
      <c r="Q25">
        <v>7</v>
      </c>
      <c r="R25">
        <v>1</v>
      </c>
      <c r="S25">
        <v>1</v>
      </c>
      <c r="T25">
        <v>1</v>
      </c>
      <c r="U25">
        <v>1</v>
      </c>
      <c r="V25">
        <v>1</v>
      </c>
      <c r="W25" s="36"/>
    </row>
    <row r="26" spans="1:23">
      <c r="A26" s="4"/>
      <c r="D26" s="9" t="s">
        <v>210</v>
      </c>
      <c r="F26">
        <f>8.2/10</f>
        <v>0.82</v>
      </c>
      <c r="G26">
        <v>1</v>
      </c>
      <c r="H26">
        <v>1</v>
      </c>
      <c r="I26">
        <v>1</v>
      </c>
      <c r="J26">
        <v>1</v>
      </c>
      <c r="K26">
        <v>1</v>
      </c>
      <c r="L26">
        <v>1</v>
      </c>
      <c r="M26">
        <v>1</v>
      </c>
      <c r="N26">
        <v>1</v>
      </c>
      <c r="O26">
        <v>1</v>
      </c>
      <c r="P26">
        <v>1</v>
      </c>
      <c r="Q26">
        <v>1</v>
      </c>
      <c r="R26">
        <v>1</v>
      </c>
      <c r="S26">
        <v>1</v>
      </c>
      <c r="T26">
        <v>1</v>
      </c>
      <c r="U26">
        <v>1</v>
      </c>
      <c r="V26">
        <v>1</v>
      </c>
      <c r="W26" s="36"/>
    </row>
    <row r="27" spans="1:23">
      <c r="A27" s="4"/>
      <c r="D27" s="9" t="s">
        <v>209</v>
      </c>
      <c r="E27" s="9"/>
      <c r="F27">
        <v>26</v>
      </c>
      <c r="G27">
        <v>26</v>
      </c>
      <c r="H27">
        <v>26</v>
      </c>
      <c r="I27">
        <v>26</v>
      </c>
      <c r="J27">
        <v>20</v>
      </c>
      <c r="K27">
        <v>26</v>
      </c>
      <c r="L27">
        <v>26</v>
      </c>
      <c r="M27">
        <v>26</v>
      </c>
      <c r="N27">
        <v>26</v>
      </c>
      <c r="O27">
        <v>26</v>
      </c>
      <c r="P27">
        <v>26</v>
      </c>
      <c r="Q27">
        <v>26</v>
      </c>
      <c r="R27" s="11">
        <v>24</v>
      </c>
      <c r="S27" s="11">
        <v>24</v>
      </c>
      <c r="T27">
        <v>26</v>
      </c>
      <c r="U27">
        <v>26</v>
      </c>
      <c r="V27">
        <v>26</v>
      </c>
      <c r="W27" s="36"/>
    </row>
    <row r="28" spans="1:23">
      <c r="A28" s="4"/>
      <c r="C28" s="4" t="s">
        <v>275</v>
      </c>
      <c r="D28" s="9"/>
      <c r="F28" s="1"/>
      <c r="G28" s="1"/>
      <c r="H28" s="1"/>
      <c r="I28" s="1"/>
      <c r="J28" s="1"/>
      <c r="K28" s="1"/>
      <c r="L28" s="1"/>
      <c r="M28" s="1"/>
      <c r="N28" s="1"/>
      <c r="O28" s="1"/>
      <c r="P28" s="1"/>
      <c r="Q28" s="1"/>
      <c r="R28" s="1"/>
      <c r="S28" s="1"/>
      <c r="T28" s="1"/>
      <c r="U28" s="1"/>
      <c r="V28" s="1"/>
      <c r="W28" s="36"/>
    </row>
    <row r="29" spans="1:23">
      <c r="A29" s="4"/>
      <c r="D29" s="9" t="s">
        <v>225</v>
      </c>
      <c r="F29" s="10"/>
      <c r="G29" s="25" t="s">
        <v>162</v>
      </c>
      <c r="H29" s="24" t="s">
        <v>162</v>
      </c>
      <c r="I29" s="24" t="s">
        <v>162</v>
      </c>
      <c r="J29" s="10"/>
      <c r="K29" s="24" t="s">
        <v>162</v>
      </c>
      <c r="L29" s="24" t="s">
        <v>162</v>
      </c>
      <c r="M29" s="10"/>
      <c r="N29" s="10"/>
      <c r="O29" s="10" t="s">
        <v>162</v>
      </c>
      <c r="P29" s="10"/>
      <c r="Q29" s="25" t="s">
        <v>162</v>
      </c>
      <c r="R29" s="10" t="s">
        <v>162</v>
      </c>
      <c r="S29" s="10" t="s">
        <v>162</v>
      </c>
      <c r="T29" s="25" t="s">
        <v>162</v>
      </c>
      <c r="U29" s="25" t="s">
        <v>162</v>
      </c>
      <c r="V29" s="10"/>
      <c r="W29" s="36"/>
    </row>
    <row r="30" spans="1:23">
      <c r="A30" s="4"/>
      <c r="E30" s="9" t="s">
        <v>159</v>
      </c>
      <c r="F30" s="11">
        <v>36</v>
      </c>
      <c r="G30" s="11">
        <v>36</v>
      </c>
      <c r="H30" s="11">
        <v>36</v>
      </c>
      <c r="I30" s="11">
        <v>36</v>
      </c>
      <c r="J30">
        <v>36</v>
      </c>
      <c r="K30">
        <v>36</v>
      </c>
      <c r="L30">
        <v>48</v>
      </c>
      <c r="M30" s="13">
        <v>51.2</v>
      </c>
      <c r="N30" s="11">
        <v>36</v>
      </c>
      <c r="O30" s="11">
        <v>38</v>
      </c>
      <c r="P30" s="11">
        <v>36</v>
      </c>
      <c r="Q30" s="11">
        <v>36</v>
      </c>
      <c r="R30" s="11">
        <v>77</v>
      </c>
      <c r="S30" s="11">
        <v>77</v>
      </c>
      <c r="T30" s="11">
        <v>36</v>
      </c>
      <c r="U30" s="11">
        <v>36</v>
      </c>
      <c r="V30" s="11">
        <v>36</v>
      </c>
      <c r="W30" s="36"/>
    </row>
    <row r="31" spans="1:23">
      <c r="A31" s="4"/>
      <c r="E31" s="9" t="s">
        <v>160</v>
      </c>
      <c r="F31" s="11">
        <v>9.6</v>
      </c>
      <c r="G31" s="11">
        <v>10</v>
      </c>
      <c r="H31" s="11">
        <v>10</v>
      </c>
      <c r="I31" s="11">
        <v>15</v>
      </c>
      <c r="J31">
        <v>9</v>
      </c>
      <c r="K31">
        <v>10</v>
      </c>
      <c r="L31">
        <v>12</v>
      </c>
      <c r="M31" s="13">
        <v>20</v>
      </c>
      <c r="N31" s="11">
        <v>18</v>
      </c>
      <c r="O31" s="11">
        <v>12</v>
      </c>
      <c r="P31" s="11">
        <v>23.6</v>
      </c>
      <c r="Q31" s="11">
        <v>10</v>
      </c>
      <c r="R31" s="13">
        <v>10</v>
      </c>
      <c r="S31" s="13">
        <f>1000/S30</f>
        <v>12.987012987012987</v>
      </c>
      <c r="T31" s="11">
        <v>11.4</v>
      </c>
      <c r="U31" s="11">
        <v>14</v>
      </c>
      <c r="V31" s="11">
        <v>13</v>
      </c>
      <c r="W31" s="36"/>
    </row>
    <row r="32" spans="1:23">
      <c r="A32" s="4"/>
      <c r="E32" s="9" t="s">
        <v>161</v>
      </c>
      <c r="F32" s="8">
        <f t="shared" ref="F32:V32" si="7">F30*F31</f>
        <v>345.59999999999997</v>
      </c>
      <c r="G32" s="8">
        <f t="shared" si="7"/>
        <v>360</v>
      </c>
      <c r="H32" s="8">
        <f t="shared" si="7"/>
        <v>360</v>
      </c>
      <c r="I32" s="8">
        <f t="shared" si="7"/>
        <v>540</v>
      </c>
      <c r="J32" s="8">
        <f t="shared" si="7"/>
        <v>324</v>
      </c>
      <c r="K32" s="8">
        <f t="shared" si="7"/>
        <v>360</v>
      </c>
      <c r="L32" s="8">
        <f t="shared" si="7"/>
        <v>576</v>
      </c>
      <c r="M32" s="8">
        <f t="shared" si="7"/>
        <v>1024</v>
      </c>
      <c r="N32" s="8">
        <f t="shared" si="7"/>
        <v>648</v>
      </c>
      <c r="O32" s="8">
        <f t="shared" si="7"/>
        <v>456</v>
      </c>
      <c r="P32" s="8">
        <f t="shared" si="7"/>
        <v>849.6</v>
      </c>
      <c r="Q32" s="8">
        <f>Q30*Q31</f>
        <v>360</v>
      </c>
      <c r="R32" s="8">
        <f t="shared" si="7"/>
        <v>770</v>
      </c>
      <c r="S32" s="8">
        <f>S30*S31</f>
        <v>1000</v>
      </c>
      <c r="T32" s="8">
        <f t="shared" si="7"/>
        <v>410.40000000000003</v>
      </c>
      <c r="U32" s="8">
        <f t="shared" si="7"/>
        <v>504</v>
      </c>
      <c r="V32" s="8">
        <f t="shared" si="7"/>
        <v>468</v>
      </c>
      <c r="W32" s="36"/>
    </row>
    <row r="33" spans="1:23">
      <c r="A33" s="4"/>
      <c r="E33" s="9" t="s">
        <v>226</v>
      </c>
      <c r="F33" s="13">
        <v>8.1999999999999993</v>
      </c>
      <c r="G33" s="13">
        <v>9.1</v>
      </c>
      <c r="H33" s="13">
        <f>8*2.2-2</f>
        <v>15.600000000000001</v>
      </c>
      <c r="I33" s="13">
        <v>11</v>
      </c>
      <c r="J33" s="45">
        <v>12.1</v>
      </c>
      <c r="K33" s="13">
        <v>6.5</v>
      </c>
      <c r="L33" s="13">
        <f>5.5*2.2</f>
        <v>12.100000000000001</v>
      </c>
      <c r="M33" s="13">
        <v>19</v>
      </c>
      <c r="N33" s="13">
        <v>18</v>
      </c>
      <c r="O33" s="13">
        <v>10</v>
      </c>
      <c r="P33" s="13">
        <v>14.5</v>
      </c>
      <c r="Q33" s="13">
        <v>12.8</v>
      </c>
      <c r="R33" s="45">
        <f>9*2.2</f>
        <v>19.8</v>
      </c>
      <c r="S33" s="45">
        <f>9*2.2*(1000/770)</f>
        <v>25.714285714285715</v>
      </c>
      <c r="T33" s="47">
        <f>T41-2</f>
        <v>18</v>
      </c>
      <c r="U33" s="13">
        <v>8.6</v>
      </c>
      <c r="V33" s="13">
        <v>11.8</v>
      </c>
      <c r="W33" s="36"/>
    </row>
    <row r="34" spans="1:23">
      <c r="A34" s="4"/>
      <c r="E34" s="9" t="s">
        <v>276</v>
      </c>
      <c r="F34" s="57">
        <v>0.4</v>
      </c>
      <c r="G34" s="57">
        <v>0.1</v>
      </c>
      <c r="H34" s="76">
        <v>5</v>
      </c>
      <c r="I34" s="57">
        <v>0.5</v>
      </c>
      <c r="J34" s="57">
        <v>0.1</v>
      </c>
      <c r="K34" s="57">
        <v>0.1</v>
      </c>
      <c r="L34" s="57">
        <v>0.3</v>
      </c>
      <c r="M34" s="57">
        <v>0.5</v>
      </c>
      <c r="N34" s="57">
        <v>0.4</v>
      </c>
      <c r="O34" s="57">
        <v>0.4</v>
      </c>
      <c r="P34" s="77">
        <f>5*60</f>
        <v>300</v>
      </c>
      <c r="Q34" s="57">
        <v>0.4</v>
      </c>
      <c r="R34" s="57">
        <v>4</v>
      </c>
      <c r="S34" s="57">
        <v>5</v>
      </c>
      <c r="T34" s="77">
        <f>2*60</f>
        <v>120</v>
      </c>
      <c r="U34" s="57">
        <v>0.1</v>
      </c>
      <c r="V34" s="57">
        <v>0.1</v>
      </c>
      <c r="W34" s="36"/>
    </row>
    <row r="35" spans="1:23">
      <c r="A35" s="4"/>
      <c r="C35" s="9"/>
      <c r="E35" s="9" t="s">
        <v>281</v>
      </c>
      <c r="F35" s="70">
        <f t="shared" ref="F35:V35" si="8">IF(F34&lt;10,1,0)</f>
        <v>1</v>
      </c>
      <c r="G35" s="70">
        <f t="shared" si="8"/>
        <v>1</v>
      </c>
      <c r="H35" s="70">
        <f t="shared" si="8"/>
        <v>1</v>
      </c>
      <c r="I35" s="70">
        <f t="shared" si="8"/>
        <v>1</v>
      </c>
      <c r="J35" s="70">
        <f t="shared" si="8"/>
        <v>1</v>
      </c>
      <c r="K35" s="70">
        <f t="shared" si="8"/>
        <v>1</v>
      </c>
      <c r="L35" s="70">
        <f t="shared" si="8"/>
        <v>1</v>
      </c>
      <c r="M35" s="70">
        <f t="shared" si="8"/>
        <v>1</v>
      </c>
      <c r="N35" s="70">
        <f t="shared" si="8"/>
        <v>1</v>
      </c>
      <c r="O35" s="70">
        <f t="shared" si="8"/>
        <v>1</v>
      </c>
      <c r="P35" s="70">
        <f t="shared" si="8"/>
        <v>0</v>
      </c>
      <c r="Q35" s="70">
        <f t="shared" si="8"/>
        <v>1</v>
      </c>
      <c r="R35" s="70">
        <f t="shared" si="8"/>
        <v>1</v>
      </c>
      <c r="S35" s="70">
        <f>IF(S34&lt;10,1,0)</f>
        <v>1</v>
      </c>
      <c r="T35" s="70">
        <f t="shared" si="8"/>
        <v>0</v>
      </c>
      <c r="U35" s="70">
        <f t="shared" si="8"/>
        <v>1</v>
      </c>
      <c r="V35" s="70">
        <f t="shared" si="8"/>
        <v>1</v>
      </c>
      <c r="W35" s="36"/>
    </row>
    <row r="36" spans="1:23">
      <c r="A36" s="4"/>
      <c r="D36" s="9" t="s">
        <v>230</v>
      </c>
      <c r="E36" s="9"/>
      <c r="F36" s="25" t="s">
        <v>162</v>
      </c>
      <c r="G36" s="25" t="s">
        <v>162</v>
      </c>
      <c r="H36" s="25" t="s">
        <v>162</v>
      </c>
      <c r="I36" s="54"/>
      <c r="J36" s="54"/>
      <c r="K36" s="54"/>
      <c r="L36" s="25" t="s">
        <v>162</v>
      </c>
      <c r="M36" s="25" t="s">
        <v>162</v>
      </c>
      <c r="N36" s="54"/>
      <c r="O36" s="25" t="s">
        <v>162</v>
      </c>
      <c r="P36" s="54"/>
      <c r="Q36" s="25" t="s">
        <v>162</v>
      </c>
      <c r="R36" s="24" t="s">
        <v>162</v>
      </c>
      <c r="S36" s="24" t="s">
        <v>162</v>
      </c>
      <c r="T36" s="25" t="s">
        <v>162</v>
      </c>
      <c r="U36" s="25" t="s">
        <v>162</v>
      </c>
      <c r="V36" s="54"/>
      <c r="W36" s="36"/>
    </row>
    <row r="37" spans="1:23">
      <c r="A37" s="4"/>
      <c r="D37" s="9"/>
      <c r="E37" t="s">
        <v>10</v>
      </c>
      <c r="F37" s="62">
        <v>1000</v>
      </c>
      <c r="G37" s="62">
        <v>477</v>
      </c>
      <c r="H37" s="62">
        <v>0</v>
      </c>
      <c r="I37" s="61">
        <v>600</v>
      </c>
      <c r="J37" s="62">
        <v>450</v>
      </c>
      <c r="K37" s="62">
        <v>550</v>
      </c>
      <c r="L37" s="62">
        <f>416+40</f>
        <v>456</v>
      </c>
      <c r="M37" s="62">
        <v>0</v>
      </c>
      <c r="N37" s="62">
        <v>950</v>
      </c>
      <c r="O37" s="61">
        <v>1000</v>
      </c>
      <c r="P37" s="62">
        <v>1849</v>
      </c>
      <c r="Q37" s="62">
        <v>400</v>
      </c>
      <c r="R37" s="60">
        <v>1108</v>
      </c>
      <c r="S37" s="60">
        <v>1108</v>
      </c>
      <c r="T37" s="62">
        <v>500</v>
      </c>
      <c r="U37" s="63">
        <f>514*1.62759</f>
        <v>836.58126000000004</v>
      </c>
      <c r="V37" s="61">
        <v>700</v>
      </c>
      <c r="W37" s="36"/>
    </row>
    <row r="38" spans="1:23">
      <c r="A38" s="4"/>
      <c r="E38" s="9" t="s">
        <v>302</v>
      </c>
      <c r="F38" s="53" t="s">
        <v>227</v>
      </c>
      <c r="G38" s="53" t="s">
        <v>227</v>
      </c>
      <c r="H38" s="53" t="s">
        <v>242</v>
      </c>
      <c r="I38" s="53" t="s">
        <v>227</v>
      </c>
      <c r="J38" s="53" t="s">
        <v>227</v>
      </c>
      <c r="K38" s="53" t="s">
        <v>227</v>
      </c>
      <c r="L38" s="53" t="s">
        <v>227</v>
      </c>
      <c r="M38" s="53" t="s">
        <v>227</v>
      </c>
      <c r="N38" s="53" t="s">
        <v>227</v>
      </c>
      <c r="O38" s="53" t="s">
        <v>227</v>
      </c>
      <c r="P38" s="53" t="s">
        <v>228</v>
      </c>
      <c r="Q38" s="53" t="s">
        <v>227</v>
      </c>
      <c r="R38" s="53" t="s">
        <v>227</v>
      </c>
      <c r="S38" s="53" t="s">
        <v>227</v>
      </c>
      <c r="T38" s="53" t="s">
        <v>228</v>
      </c>
      <c r="U38" s="53" t="s">
        <v>227</v>
      </c>
      <c r="V38" s="53" t="s">
        <v>227</v>
      </c>
      <c r="W38" s="36"/>
    </row>
    <row r="39" spans="1:23">
      <c r="A39" s="4"/>
      <c r="D39" s="9"/>
      <c r="E39" s="9" t="s">
        <v>229</v>
      </c>
      <c r="F39" s="8">
        <f t="shared" ref="F39:V39" si="9">IF(F32&lt;950,1,0)</f>
        <v>1</v>
      </c>
      <c r="G39" s="8">
        <f t="shared" si="9"/>
        <v>1</v>
      </c>
      <c r="H39" s="8">
        <f t="shared" si="9"/>
        <v>1</v>
      </c>
      <c r="I39" s="8">
        <f t="shared" si="9"/>
        <v>1</v>
      </c>
      <c r="J39" s="8">
        <f t="shared" si="9"/>
        <v>1</v>
      </c>
      <c r="K39" s="8">
        <f t="shared" si="9"/>
        <v>1</v>
      </c>
      <c r="L39" s="8">
        <f>IF(L32&lt;950,1,0)</f>
        <v>1</v>
      </c>
      <c r="M39" s="8">
        <f t="shared" si="9"/>
        <v>0</v>
      </c>
      <c r="N39" s="8">
        <f t="shared" si="9"/>
        <v>1</v>
      </c>
      <c r="O39" s="8">
        <f t="shared" si="9"/>
        <v>1</v>
      </c>
      <c r="P39" s="8">
        <f t="shared" si="9"/>
        <v>1</v>
      </c>
      <c r="Q39" s="8">
        <f>IF(Q32&lt;950,1,0)</f>
        <v>1</v>
      </c>
      <c r="R39" s="8">
        <f t="shared" si="9"/>
        <v>1</v>
      </c>
      <c r="S39" s="8">
        <f>IF(S32&lt;950,1,0)</f>
        <v>0</v>
      </c>
      <c r="T39" s="8">
        <f t="shared" si="9"/>
        <v>1</v>
      </c>
      <c r="U39" s="8">
        <f t="shared" si="9"/>
        <v>1</v>
      </c>
      <c r="V39" s="8">
        <f t="shared" si="9"/>
        <v>1</v>
      </c>
      <c r="W39" s="36"/>
    </row>
    <row r="40" spans="1:23">
      <c r="A40" s="4"/>
      <c r="D40" s="9"/>
      <c r="E40" s="9" t="s">
        <v>241</v>
      </c>
      <c r="F40" s="8">
        <f t="shared" ref="F40:V40" si="10">IF(F38="NA",0,1)*F39</f>
        <v>1</v>
      </c>
      <c r="G40" s="8">
        <f t="shared" si="10"/>
        <v>1</v>
      </c>
      <c r="H40" s="8">
        <f t="shared" si="10"/>
        <v>0</v>
      </c>
      <c r="I40" s="8">
        <f t="shared" si="10"/>
        <v>1</v>
      </c>
      <c r="J40" s="8">
        <f t="shared" si="10"/>
        <v>1</v>
      </c>
      <c r="K40" s="8">
        <f t="shared" si="10"/>
        <v>1</v>
      </c>
      <c r="L40" s="8">
        <f>IF(L38="NA",0,1)*L39</f>
        <v>1</v>
      </c>
      <c r="M40" s="8">
        <f t="shared" si="10"/>
        <v>0</v>
      </c>
      <c r="N40" s="8">
        <f t="shared" si="10"/>
        <v>1</v>
      </c>
      <c r="O40" s="8">
        <f t="shared" si="10"/>
        <v>1</v>
      </c>
      <c r="P40" s="8">
        <f t="shared" si="10"/>
        <v>1</v>
      </c>
      <c r="Q40" s="8">
        <f>IF(Q38="NA",0,1)*Q39</f>
        <v>1</v>
      </c>
      <c r="R40" s="8">
        <f t="shared" si="10"/>
        <v>1</v>
      </c>
      <c r="S40" s="8">
        <f>IF(S38="NA",0,1)*S39</f>
        <v>0</v>
      </c>
      <c r="T40" s="8">
        <f t="shared" si="10"/>
        <v>1</v>
      </c>
      <c r="U40" s="8">
        <f t="shared" si="10"/>
        <v>1</v>
      </c>
      <c r="V40" s="8">
        <f t="shared" si="10"/>
        <v>1</v>
      </c>
      <c r="W40" s="36"/>
    </row>
    <row r="41" spans="1:23">
      <c r="A41" s="4"/>
      <c r="E41" s="9" t="s">
        <v>226</v>
      </c>
      <c r="F41" s="56">
        <f>F33</f>
        <v>8.1999999999999993</v>
      </c>
      <c r="G41" s="56">
        <f>G33</f>
        <v>9.1</v>
      </c>
      <c r="H41" s="53">
        <v>0</v>
      </c>
      <c r="I41" s="56">
        <f>I33</f>
        <v>11</v>
      </c>
      <c r="J41" s="56">
        <f>J33</f>
        <v>12.1</v>
      </c>
      <c r="K41" s="56">
        <f>K33</f>
        <v>6.5</v>
      </c>
      <c r="L41" s="56">
        <f>L33</f>
        <v>12.100000000000001</v>
      </c>
      <c r="M41" s="53">
        <v>0</v>
      </c>
      <c r="N41" s="56">
        <f>N33</f>
        <v>18</v>
      </c>
      <c r="O41" s="56">
        <f>O33</f>
        <v>10</v>
      </c>
      <c r="P41" s="75">
        <f>15+5</f>
        <v>20</v>
      </c>
      <c r="Q41" s="56">
        <f>Q33</f>
        <v>12.8</v>
      </c>
      <c r="R41" s="56">
        <f>R33</f>
        <v>19.8</v>
      </c>
      <c r="S41" s="56">
        <f>S33</f>
        <v>25.714285714285715</v>
      </c>
      <c r="T41" s="75">
        <v>20</v>
      </c>
      <c r="U41" s="56">
        <f>U33</f>
        <v>8.6</v>
      </c>
      <c r="V41" s="56">
        <f>V33</f>
        <v>11.8</v>
      </c>
      <c r="W41" s="36"/>
    </row>
    <row r="42" spans="1:23">
      <c r="A42" s="4"/>
      <c r="E42" s="9" t="s">
        <v>161</v>
      </c>
      <c r="F42" s="55">
        <f>F32</f>
        <v>345.59999999999997</v>
      </c>
      <c r="G42" s="55">
        <f>G32</f>
        <v>360</v>
      </c>
      <c r="H42" s="53">
        <v>0</v>
      </c>
      <c r="I42" s="55">
        <f>I32</f>
        <v>540</v>
      </c>
      <c r="J42" s="55">
        <f>J32</f>
        <v>324</v>
      </c>
      <c r="K42" s="55">
        <f>K32</f>
        <v>360</v>
      </c>
      <c r="L42" s="55">
        <f>L32</f>
        <v>576</v>
      </c>
      <c r="M42" s="53">
        <v>0</v>
      </c>
      <c r="N42" s="55">
        <f>N32</f>
        <v>648</v>
      </c>
      <c r="O42" s="55">
        <f>O32</f>
        <v>456</v>
      </c>
      <c r="P42" s="55">
        <f>25*P30</f>
        <v>900</v>
      </c>
      <c r="Q42" s="55">
        <f t="shared" ref="Q42:V42" si="11">Q32</f>
        <v>360</v>
      </c>
      <c r="R42" s="55">
        <f t="shared" si="11"/>
        <v>770</v>
      </c>
      <c r="S42" s="55">
        <f t="shared" si="11"/>
        <v>1000</v>
      </c>
      <c r="T42" s="55">
        <f t="shared" si="11"/>
        <v>410.40000000000003</v>
      </c>
      <c r="U42" s="55">
        <f t="shared" si="11"/>
        <v>504</v>
      </c>
      <c r="V42" s="55">
        <f t="shared" si="11"/>
        <v>468</v>
      </c>
      <c r="W42" s="36"/>
    </row>
    <row r="43" spans="1:23">
      <c r="A43" s="4"/>
      <c r="E43" s="9" t="s">
        <v>231</v>
      </c>
      <c r="F43" s="56">
        <f>F34*2</f>
        <v>0.8</v>
      </c>
      <c r="G43" s="56">
        <f>G34*2</f>
        <v>0.2</v>
      </c>
      <c r="H43" s="53">
        <v>0</v>
      </c>
      <c r="I43" s="56">
        <f t="shared" ref="I43:O43" si="12">I34*2</f>
        <v>1</v>
      </c>
      <c r="J43" s="56">
        <f t="shared" si="12"/>
        <v>0.2</v>
      </c>
      <c r="K43" s="56">
        <f t="shared" si="12"/>
        <v>0.2</v>
      </c>
      <c r="L43" s="56">
        <f>L34*2</f>
        <v>0.6</v>
      </c>
      <c r="M43" s="56">
        <f t="shared" si="12"/>
        <v>1</v>
      </c>
      <c r="N43" s="56">
        <f t="shared" si="12"/>
        <v>0.8</v>
      </c>
      <c r="O43" s="56">
        <f t="shared" si="12"/>
        <v>0.8</v>
      </c>
      <c r="P43" s="53">
        <v>0</v>
      </c>
      <c r="Q43" s="56">
        <f>Q34*2</f>
        <v>0.8</v>
      </c>
      <c r="R43" s="56">
        <f>R34*2</f>
        <v>8</v>
      </c>
      <c r="S43" s="56">
        <f>S34*2</f>
        <v>10</v>
      </c>
      <c r="T43" s="53">
        <v>0</v>
      </c>
      <c r="U43" s="56">
        <f>U34*2</f>
        <v>0.2</v>
      </c>
      <c r="V43" s="56">
        <f>V34*2</f>
        <v>0.2</v>
      </c>
      <c r="W43" s="36"/>
    </row>
    <row r="44" spans="1:23">
      <c r="A44" s="4"/>
      <c r="D44" s="9" t="s">
        <v>288</v>
      </c>
      <c r="E44" s="9"/>
      <c r="F44" s="55">
        <f t="shared" ref="F44:V44" si="13">F32+F40*F42</f>
        <v>691.19999999999993</v>
      </c>
      <c r="G44" s="55">
        <f t="shared" si="13"/>
        <v>720</v>
      </c>
      <c r="H44" s="55">
        <f t="shared" si="13"/>
        <v>360</v>
      </c>
      <c r="I44" s="55">
        <f t="shared" si="13"/>
        <v>1080</v>
      </c>
      <c r="J44" s="55">
        <f t="shared" si="13"/>
        <v>648</v>
      </c>
      <c r="K44" s="55">
        <f t="shared" si="13"/>
        <v>720</v>
      </c>
      <c r="L44" s="55">
        <f>L32+L40*L42</f>
        <v>1152</v>
      </c>
      <c r="M44" s="55">
        <f t="shared" si="13"/>
        <v>1024</v>
      </c>
      <c r="N44" s="55">
        <f t="shared" si="13"/>
        <v>1296</v>
      </c>
      <c r="O44" s="55">
        <f t="shared" si="13"/>
        <v>912</v>
      </c>
      <c r="P44" s="55">
        <f t="shared" si="13"/>
        <v>1749.6</v>
      </c>
      <c r="Q44" s="55">
        <f t="shared" si="13"/>
        <v>720</v>
      </c>
      <c r="R44" s="55">
        <f t="shared" si="13"/>
        <v>1540</v>
      </c>
      <c r="S44" s="55">
        <f>S32+S40*S42</f>
        <v>1000</v>
      </c>
      <c r="T44" s="55">
        <f t="shared" si="13"/>
        <v>820.80000000000007</v>
      </c>
      <c r="U44" s="55">
        <f t="shared" si="13"/>
        <v>1008</v>
      </c>
      <c r="V44" s="55">
        <f t="shared" si="13"/>
        <v>936</v>
      </c>
      <c r="W44" s="36"/>
    </row>
    <row r="45" spans="1:23">
      <c r="A45" s="4"/>
      <c r="C45" s="4" t="s">
        <v>282</v>
      </c>
      <c r="D45" s="9"/>
      <c r="E45" s="9"/>
      <c r="F45" s="1"/>
      <c r="G45" s="1"/>
      <c r="H45" s="1"/>
      <c r="I45" s="1"/>
      <c r="J45" s="1"/>
      <c r="K45" s="1"/>
      <c r="L45" s="1"/>
      <c r="M45" s="1"/>
      <c r="N45" s="1"/>
      <c r="O45" s="1"/>
      <c r="P45" s="1"/>
      <c r="Q45" s="1"/>
      <c r="R45" s="1"/>
      <c r="S45" s="1"/>
      <c r="T45" s="1"/>
      <c r="U45" s="1"/>
      <c r="V45" s="1"/>
      <c r="W45" s="36"/>
    </row>
    <row r="46" spans="1:23">
      <c r="A46" s="4"/>
      <c r="D46" s="9" t="s">
        <v>291</v>
      </c>
      <c r="E46" s="9"/>
      <c r="F46" s="78">
        <v>25</v>
      </c>
      <c r="G46" s="100">
        <v>19</v>
      </c>
      <c r="H46" s="79">
        <v>31</v>
      </c>
      <c r="I46" s="79">
        <v>31</v>
      </c>
      <c r="J46" s="79">
        <v>15.5</v>
      </c>
      <c r="K46" s="79">
        <v>20</v>
      </c>
      <c r="L46" s="79">
        <v>30</v>
      </c>
      <c r="M46" s="78">
        <v>24</v>
      </c>
      <c r="N46" s="78">
        <v>19</v>
      </c>
      <c r="O46" s="79">
        <v>20</v>
      </c>
      <c r="P46" s="78">
        <v>28</v>
      </c>
      <c r="Q46" s="79">
        <v>17</v>
      </c>
      <c r="R46" s="79">
        <f>50/1.62</f>
        <v>30.864197530864196</v>
      </c>
      <c r="S46" s="79">
        <f>37/1.62</f>
        <v>22.839506172839506</v>
      </c>
      <c r="T46" s="79">
        <v>20</v>
      </c>
      <c r="U46" s="79">
        <v>19.5</v>
      </c>
      <c r="V46" s="79">
        <v>20</v>
      </c>
      <c r="W46" s="36"/>
    </row>
    <row r="47" spans="1:23">
      <c r="A47" s="4"/>
      <c r="D47" s="9" t="s">
        <v>206</v>
      </c>
      <c r="F47" s="78">
        <v>26</v>
      </c>
      <c r="G47" s="67">
        <f>G46+1</f>
        <v>20</v>
      </c>
      <c r="H47" s="79">
        <v>35</v>
      </c>
      <c r="I47" s="79">
        <v>35</v>
      </c>
      <c r="J47" s="78">
        <v>18</v>
      </c>
      <c r="K47" s="78">
        <v>21</v>
      </c>
      <c r="L47" s="80">
        <f>L46+3</f>
        <v>33</v>
      </c>
      <c r="M47" s="78">
        <v>33</v>
      </c>
      <c r="N47" s="78">
        <v>25</v>
      </c>
      <c r="O47" s="78">
        <v>21</v>
      </c>
      <c r="P47" s="78">
        <v>34</v>
      </c>
      <c r="Q47" s="78">
        <v>20</v>
      </c>
      <c r="R47" s="79">
        <f>55/1.62</f>
        <v>33.950617283950614</v>
      </c>
      <c r="S47" s="80">
        <f>S46+3</f>
        <v>25.839506172839506</v>
      </c>
      <c r="T47" s="79">
        <v>22</v>
      </c>
      <c r="U47" s="78">
        <v>21</v>
      </c>
      <c r="V47" s="78">
        <v>22</v>
      </c>
      <c r="W47" s="36"/>
    </row>
    <row r="48" spans="1:23">
      <c r="A48" s="4"/>
      <c r="D48" s="9" t="s">
        <v>287</v>
      </c>
      <c r="F48" s="67">
        <f t="shared" ref="F48:Q48" si="14">F32</f>
        <v>345.59999999999997</v>
      </c>
      <c r="G48" s="67">
        <f t="shared" si="14"/>
        <v>360</v>
      </c>
      <c r="H48" s="67">
        <f t="shared" si="14"/>
        <v>360</v>
      </c>
      <c r="I48" s="67">
        <f t="shared" si="14"/>
        <v>540</v>
      </c>
      <c r="J48" s="67">
        <f t="shared" si="14"/>
        <v>324</v>
      </c>
      <c r="K48" s="67">
        <f t="shared" si="14"/>
        <v>360</v>
      </c>
      <c r="L48" s="67">
        <f t="shared" si="14"/>
        <v>576</v>
      </c>
      <c r="M48" s="67">
        <f t="shared" si="14"/>
        <v>1024</v>
      </c>
      <c r="N48" s="67">
        <f t="shared" si="14"/>
        <v>648</v>
      </c>
      <c r="O48" s="67">
        <f t="shared" si="14"/>
        <v>456</v>
      </c>
      <c r="P48" s="67">
        <f t="shared" si="14"/>
        <v>849.6</v>
      </c>
      <c r="Q48" s="67">
        <f t="shared" si="14"/>
        <v>360</v>
      </c>
      <c r="R48" s="67">
        <f>R32</f>
        <v>770</v>
      </c>
      <c r="S48" s="67">
        <f>S32</f>
        <v>1000</v>
      </c>
      <c r="T48" s="67">
        <f>T32</f>
        <v>410.40000000000003</v>
      </c>
      <c r="U48" s="67">
        <f>U32</f>
        <v>504</v>
      </c>
      <c r="V48" s="67">
        <f>V32</f>
        <v>468</v>
      </c>
      <c r="W48" s="36"/>
    </row>
    <row r="49" spans="1:40">
      <c r="A49" s="4"/>
      <c r="D49" s="9"/>
      <c r="E49" s="9" t="s">
        <v>284</v>
      </c>
      <c r="F49" s="46">
        <v>20</v>
      </c>
      <c r="G49" s="46">
        <v>17</v>
      </c>
      <c r="H49" s="12">
        <v>27.5</v>
      </c>
      <c r="I49" s="12">
        <v>27.5</v>
      </c>
      <c r="J49" s="12">
        <v>15</v>
      </c>
      <c r="K49" s="46">
        <v>19</v>
      </c>
      <c r="L49" s="13">
        <f>35/1.62</f>
        <v>21.604938271604937</v>
      </c>
      <c r="M49" s="46">
        <v>20</v>
      </c>
      <c r="N49" s="46">
        <v>18</v>
      </c>
      <c r="O49" s="46">
        <v>19</v>
      </c>
      <c r="P49" s="13">
        <v>25</v>
      </c>
      <c r="Q49" s="46">
        <v>16</v>
      </c>
      <c r="R49" s="13">
        <v>24.8</v>
      </c>
      <c r="S49" s="13">
        <v>22</v>
      </c>
      <c r="T49" s="46">
        <v>18</v>
      </c>
      <c r="U49" s="46">
        <v>18</v>
      </c>
      <c r="V49" s="46">
        <v>19</v>
      </c>
      <c r="W49" s="36"/>
    </row>
    <row r="50" spans="1:40">
      <c r="A50" s="4"/>
      <c r="D50" s="9"/>
      <c r="E50" s="9" t="s">
        <v>285</v>
      </c>
      <c r="F50" s="46">
        <v>15</v>
      </c>
      <c r="G50" s="46">
        <v>21.7</v>
      </c>
      <c r="H50" s="12">
        <v>11</v>
      </c>
      <c r="I50" s="12">
        <f>11*(I48/360)</f>
        <v>16.5</v>
      </c>
      <c r="J50" s="12">
        <v>25</v>
      </c>
      <c r="K50" s="46">
        <v>17.350000000000001</v>
      </c>
      <c r="L50" s="13">
        <f>45/1.62</f>
        <v>27.777777777777775</v>
      </c>
      <c r="M50" s="46">
        <v>44.5</v>
      </c>
      <c r="N50" s="46">
        <v>34.799999999999997</v>
      </c>
      <c r="O50" s="46">
        <v>22</v>
      </c>
      <c r="P50" s="13">
        <v>35</v>
      </c>
      <c r="Q50" s="46">
        <v>24.5</v>
      </c>
      <c r="R50" s="46">
        <v>12.4</v>
      </c>
      <c r="S50" s="13">
        <v>18.5</v>
      </c>
      <c r="T50" s="46">
        <v>22</v>
      </c>
      <c r="U50" s="46">
        <v>27</v>
      </c>
      <c r="V50" s="46">
        <v>22.5</v>
      </c>
      <c r="W50" s="36"/>
    </row>
    <row r="51" spans="1:40">
      <c r="A51" s="4"/>
      <c r="D51" s="9"/>
      <c r="E51" s="9" t="s">
        <v>283</v>
      </c>
      <c r="F51" s="43">
        <f t="shared" ref="F51:V51" si="15">(F48/F50)*(20/F49)^2</f>
        <v>23.04</v>
      </c>
      <c r="G51" s="43">
        <f t="shared" si="15"/>
        <v>22.961746368376577</v>
      </c>
      <c r="H51" s="43">
        <f t="shared" si="15"/>
        <v>17.310293012772352</v>
      </c>
      <c r="I51" s="43">
        <f t="shared" si="15"/>
        <v>17.310293012772352</v>
      </c>
      <c r="J51" s="43">
        <f t="shared" si="15"/>
        <v>23.04</v>
      </c>
      <c r="K51" s="43">
        <f t="shared" si="15"/>
        <v>22.990891455850299</v>
      </c>
      <c r="L51" s="43">
        <f>(L48/L50)*(20/L49)^2</f>
        <v>17.769651722448984</v>
      </c>
      <c r="M51" s="43">
        <f t="shared" si="15"/>
        <v>23.011235955056179</v>
      </c>
      <c r="N51" s="43">
        <f t="shared" si="15"/>
        <v>22.988505747126442</v>
      </c>
      <c r="O51" s="43">
        <f t="shared" si="15"/>
        <v>22.966507177033488</v>
      </c>
      <c r="P51" s="43">
        <f t="shared" si="15"/>
        <v>15.535542857142859</v>
      </c>
      <c r="Q51" s="43">
        <f t="shared" si="15"/>
        <v>22.95918367346939</v>
      </c>
      <c r="R51" s="43">
        <f t="shared" si="15"/>
        <v>40.385519116511688</v>
      </c>
      <c r="S51" s="43">
        <f>(S48/S50)*(20/S49)^2</f>
        <v>44.672771945499214</v>
      </c>
      <c r="T51" s="43">
        <f t="shared" si="15"/>
        <v>23.030303030303035</v>
      </c>
      <c r="U51" s="43">
        <f t="shared" si="15"/>
        <v>23.045267489711939</v>
      </c>
      <c r="V51" s="43">
        <f t="shared" si="15"/>
        <v>23.047091412742379</v>
      </c>
      <c r="W51" s="36"/>
    </row>
    <row r="52" spans="1:40">
      <c r="A52" s="4"/>
      <c r="D52" s="9"/>
      <c r="E52" s="9" t="s">
        <v>286</v>
      </c>
      <c r="F52" s="67">
        <f>F44/F51</f>
        <v>29.999999999999996</v>
      </c>
      <c r="G52" s="67">
        <f t="shared" ref="G52:V52" si="16">G44/G51</f>
        <v>31.356499999999993</v>
      </c>
      <c r="H52" s="67">
        <f t="shared" si="16"/>
        <v>20.796875</v>
      </c>
      <c r="I52" s="67">
        <f t="shared" si="16"/>
        <v>62.390625</v>
      </c>
      <c r="J52" s="67">
        <f t="shared" si="16"/>
        <v>28.125</v>
      </c>
      <c r="K52" s="67">
        <f t="shared" si="16"/>
        <v>31.316750000000006</v>
      </c>
      <c r="L52" s="67">
        <f>L44/L51</f>
        <v>64.829633016647179</v>
      </c>
      <c r="M52" s="67">
        <f t="shared" si="16"/>
        <v>44.5</v>
      </c>
      <c r="N52" s="67">
        <f t="shared" si="16"/>
        <v>56.375999999999983</v>
      </c>
      <c r="O52" s="67">
        <f t="shared" si="16"/>
        <v>39.710000000000008</v>
      </c>
      <c r="P52" s="67">
        <f t="shared" si="16"/>
        <v>112.61917372881354</v>
      </c>
      <c r="Q52" s="67">
        <f t="shared" si="16"/>
        <v>31.359999999999996</v>
      </c>
      <c r="R52" s="67">
        <f t="shared" si="16"/>
        <v>38.132480000000008</v>
      </c>
      <c r="S52" s="67">
        <f>S44/S51</f>
        <v>22.385000000000002</v>
      </c>
      <c r="T52" s="67">
        <f t="shared" si="16"/>
        <v>35.639999999999993</v>
      </c>
      <c r="U52" s="67">
        <f t="shared" si="16"/>
        <v>43.739999999999988</v>
      </c>
      <c r="V52" s="67">
        <f t="shared" si="16"/>
        <v>40.612500000000004</v>
      </c>
      <c r="W52" s="36"/>
    </row>
    <row r="53" spans="1:40">
      <c r="A53" s="4"/>
      <c r="D53" s="9"/>
      <c r="E53" s="9" t="s">
        <v>297</v>
      </c>
      <c r="F53" s="67">
        <f t="shared" ref="F53:V53" si="17">F44/(F51*(F46/20)^2)</f>
        <v>19.2</v>
      </c>
      <c r="G53" s="67">
        <f t="shared" si="17"/>
        <v>34.744044321329632</v>
      </c>
      <c r="H53" s="67">
        <f t="shared" si="17"/>
        <v>8.6563475546305924</v>
      </c>
      <c r="I53" s="67">
        <f t="shared" si="17"/>
        <v>25.969042663891777</v>
      </c>
      <c r="J53" s="67">
        <f t="shared" si="17"/>
        <v>46.826222684703431</v>
      </c>
      <c r="K53" s="67">
        <f t="shared" si="17"/>
        <v>31.316750000000006</v>
      </c>
      <c r="L53" s="67">
        <f>L44/(L51*(L46/20)^2)</f>
        <v>28.813170229620965</v>
      </c>
      <c r="M53" s="67">
        <f t="shared" si="17"/>
        <v>30.902777777777782</v>
      </c>
      <c r="N53" s="67">
        <f t="shared" si="17"/>
        <v>62.466481994459819</v>
      </c>
      <c r="O53" s="67">
        <f t="shared" si="17"/>
        <v>39.710000000000008</v>
      </c>
      <c r="P53" s="67">
        <f t="shared" si="17"/>
        <v>57.458762106537527</v>
      </c>
      <c r="Q53" s="67">
        <f t="shared" si="17"/>
        <v>43.404844290657437</v>
      </c>
      <c r="R53" s="67">
        <f t="shared" si="17"/>
        <v>16.011980881920003</v>
      </c>
      <c r="S53" s="67">
        <f>S44/(S51*(S46/20)^2)</f>
        <v>17.164994594594599</v>
      </c>
      <c r="T53" s="67">
        <f t="shared" si="17"/>
        <v>35.639999999999993</v>
      </c>
      <c r="U53" s="67">
        <f t="shared" si="17"/>
        <v>46.011834319526621</v>
      </c>
      <c r="V53" s="67">
        <f t="shared" si="17"/>
        <v>40.612500000000004</v>
      </c>
      <c r="W53" s="36"/>
    </row>
    <row r="54" spans="1:40">
      <c r="A54" s="4"/>
      <c r="C54" s="9" t="s">
        <v>273</v>
      </c>
      <c r="E54" s="9"/>
      <c r="F54" s="44">
        <f>35+12+F33</f>
        <v>55.2</v>
      </c>
      <c r="G54" s="44">
        <f>43+G33</f>
        <v>52.1</v>
      </c>
      <c r="H54" s="44">
        <v>72</v>
      </c>
      <c r="I54" s="44">
        <f>55+I33+I56</f>
        <v>67.5</v>
      </c>
      <c r="J54" s="44">
        <f>41+J33</f>
        <v>53.1</v>
      </c>
      <c r="K54" s="44">
        <v>57.5</v>
      </c>
      <c r="L54" s="70">
        <f>L55+L56+L57</f>
        <v>65.599999999999994</v>
      </c>
      <c r="M54" s="44">
        <f>45+M33</f>
        <v>64</v>
      </c>
      <c r="N54" s="44">
        <v>62</v>
      </c>
      <c r="O54" s="44">
        <v>53</v>
      </c>
      <c r="P54" s="44">
        <v>58</v>
      </c>
      <c r="Q54" s="70">
        <f>Q55+Q56+Q57</f>
        <v>66.516000000000005</v>
      </c>
      <c r="R54" s="44">
        <f>58+R33</f>
        <v>77.8</v>
      </c>
      <c r="S54" s="44">
        <f>60+S33</f>
        <v>85.714285714285722</v>
      </c>
      <c r="T54" s="44">
        <v>76</v>
      </c>
      <c r="U54" s="44">
        <f>43.4+U33</f>
        <v>52</v>
      </c>
      <c r="V54" s="44">
        <v>54</v>
      </c>
      <c r="W54" s="36"/>
    </row>
    <row r="55" spans="1:40">
      <c r="A55" s="4"/>
      <c r="D55" s="9" t="s">
        <v>277</v>
      </c>
      <c r="F55" s="22">
        <f t="shared" ref="F55:V55" si="18">IF(F34&lt;15,F33,0)</f>
        <v>8.1999999999999993</v>
      </c>
      <c r="G55" s="22">
        <f t="shared" si="18"/>
        <v>9.1</v>
      </c>
      <c r="H55" s="22">
        <f>IF(H34&lt;15,H33,0)</f>
        <v>15.600000000000001</v>
      </c>
      <c r="I55" s="22">
        <f t="shared" si="18"/>
        <v>11</v>
      </c>
      <c r="J55" s="22">
        <f t="shared" si="18"/>
        <v>12.1</v>
      </c>
      <c r="K55" s="22">
        <f t="shared" si="18"/>
        <v>6.5</v>
      </c>
      <c r="L55" s="22">
        <f t="shared" si="18"/>
        <v>12.100000000000001</v>
      </c>
      <c r="M55" s="22">
        <f t="shared" si="18"/>
        <v>19</v>
      </c>
      <c r="N55" s="22">
        <f t="shared" si="18"/>
        <v>18</v>
      </c>
      <c r="O55" s="22">
        <f t="shared" si="18"/>
        <v>10</v>
      </c>
      <c r="P55" s="22">
        <f t="shared" si="18"/>
        <v>0</v>
      </c>
      <c r="Q55" s="22">
        <f t="shared" si="18"/>
        <v>12.8</v>
      </c>
      <c r="R55" s="43">
        <f t="shared" si="18"/>
        <v>19.8</v>
      </c>
      <c r="S55" s="43">
        <f>IF(S34&lt;15,S33,0)</f>
        <v>25.714285714285715</v>
      </c>
      <c r="T55" s="22">
        <f t="shared" si="18"/>
        <v>0</v>
      </c>
      <c r="U55" s="22">
        <f t="shared" si="18"/>
        <v>8.6</v>
      </c>
      <c r="V55" s="22">
        <f t="shared" si="18"/>
        <v>11.8</v>
      </c>
      <c r="W55" s="36"/>
    </row>
    <row r="56" spans="1:40">
      <c r="A56" s="4"/>
      <c r="D56" s="9" t="s">
        <v>278</v>
      </c>
      <c r="F56" s="46">
        <v>1.5</v>
      </c>
      <c r="G56" s="46">
        <v>5</v>
      </c>
      <c r="H56" s="46">
        <v>5</v>
      </c>
      <c r="I56" s="46">
        <v>1.5</v>
      </c>
      <c r="J56" s="45">
        <v>5</v>
      </c>
      <c r="K56" s="46">
        <v>5</v>
      </c>
      <c r="L56" s="46">
        <v>1.5</v>
      </c>
      <c r="M56" s="46">
        <v>1.5</v>
      </c>
      <c r="N56" s="46">
        <v>1.5</v>
      </c>
      <c r="O56" s="46">
        <v>5</v>
      </c>
      <c r="P56" s="46">
        <v>1.5</v>
      </c>
      <c r="Q56" s="57">
        <f>0.78*2.2</f>
        <v>1.7160000000000002</v>
      </c>
      <c r="R56" s="42">
        <v>1.5</v>
      </c>
      <c r="S56" s="42">
        <v>1.5</v>
      </c>
      <c r="T56" s="46">
        <v>1.5</v>
      </c>
      <c r="U56" s="46">
        <v>5</v>
      </c>
      <c r="V56" s="46">
        <v>1.5</v>
      </c>
      <c r="W56" s="36"/>
    </row>
    <row r="57" spans="1:40">
      <c r="A57" s="4"/>
      <c r="D57" s="9" t="s">
        <v>213</v>
      </c>
      <c r="F57" s="8">
        <f t="shared" ref="F57:P57" si="19">F54-F55-F56</f>
        <v>45.5</v>
      </c>
      <c r="G57" s="8">
        <f t="shared" si="19"/>
        <v>38</v>
      </c>
      <c r="H57" s="8">
        <f t="shared" si="19"/>
        <v>51.4</v>
      </c>
      <c r="I57" s="8">
        <f t="shared" si="19"/>
        <v>55</v>
      </c>
      <c r="J57" s="8">
        <f t="shared" si="19"/>
        <v>36</v>
      </c>
      <c r="K57" s="8">
        <f t="shared" si="19"/>
        <v>46</v>
      </c>
      <c r="L57" s="75">
        <v>52</v>
      </c>
      <c r="M57" s="8">
        <f t="shared" si="19"/>
        <v>43.5</v>
      </c>
      <c r="N57" s="8">
        <f t="shared" si="19"/>
        <v>42.5</v>
      </c>
      <c r="O57" s="8">
        <f t="shared" si="19"/>
        <v>38</v>
      </c>
      <c r="P57" s="8">
        <f t="shared" si="19"/>
        <v>56.5</v>
      </c>
      <c r="Q57" s="57">
        <v>52</v>
      </c>
      <c r="R57" s="8">
        <f>R54-R55-R56</f>
        <v>56.5</v>
      </c>
      <c r="S57" s="8">
        <f>S54-S55-S56</f>
        <v>58.500000000000007</v>
      </c>
      <c r="T57" s="8">
        <f>T54-T55-T56</f>
        <v>74.5</v>
      </c>
      <c r="U57" s="8">
        <f>U54-U55-U56</f>
        <v>38.4</v>
      </c>
      <c r="V57" s="8">
        <f>V54-V55-V56</f>
        <v>40.700000000000003</v>
      </c>
      <c r="W57" s="36"/>
    </row>
    <row r="58" spans="1:40">
      <c r="A58" s="4" t="s">
        <v>60</v>
      </c>
      <c r="B58" s="29" t="s">
        <v>188</v>
      </c>
      <c r="C58" s="4" t="s">
        <v>186</v>
      </c>
      <c r="E58" s="4"/>
      <c r="F58" s="1"/>
      <c r="G58" s="1"/>
      <c r="H58" s="1"/>
      <c r="I58" s="1"/>
      <c r="J58" s="1"/>
      <c r="K58" s="1"/>
      <c r="L58" s="1"/>
      <c r="M58" s="1"/>
      <c r="N58" s="1"/>
      <c r="O58" s="1"/>
      <c r="P58" s="1"/>
      <c r="Q58" s="1"/>
      <c r="R58" s="1"/>
      <c r="S58" s="1"/>
      <c r="T58" s="1"/>
      <c r="U58" s="1"/>
      <c r="V58" s="1"/>
      <c r="W58" s="36"/>
      <c r="X58" s="32" t="str">
        <f>Main!F1</f>
        <v>PL500 HS</v>
      </c>
      <c r="Y58" s="32" t="str">
        <f>Main!G1</f>
        <v>Adven-ture</v>
      </c>
      <c r="Z58" s="32" t="str">
        <f>Main!H1</f>
        <v>E+ Elite Mountain</v>
      </c>
      <c r="AA58" s="32" t="str">
        <f>Main!I1</f>
        <v>E+ NoName 2010</v>
      </c>
      <c r="AB58" s="32" t="str">
        <f>Main!J1</f>
        <v>Quando 2</v>
      </c>
      <c r="AC58" s="32" t="str">
        <f>Main!K1</f>
        <v>Forza</v>
      </c>
      <c r="AD58" s="32" t="str">
        <f>Main!L1</f>
        <v>Magic Pie NoName 2010</v>
      </c>
      <c r="AE58" s="32" t="str">
        <f>Main!M1</f>
        <v>600W BMC Thunder-bolt</v>
      </c>
      <c r="AF58" s="32" t="str">
        <f>Main!N1</f>
        <v>Express</v>
      </c>
      <c r="AG58" s="32" t="str">
        <f>Main!O1</f>
        <v>XS750</v>
      </c>
      <c r="AH58" s="32" t="str">
        <f>Main!P1</f>
        <v>850XLi</v>
      </c>
      <c r="AI58" s="32" t="str">
        <f>Main!Q1</f>
        <v>R10</v>
      </c>
      <c r="AJ58" s="32" t="str">
        <f>Main!R1</f>
        <v>Fighter (2010)</v>
      </c>
      <c r="AK58" s="32" t="str">
        <f>Main!S1</f>
        <v>Fighter L (2010)</v>
      </c>
      <c r="AL58" s="32" t="str">
        <f>Main!T1</f>
        <v>A2B</v>
      </c>
      <c r="AM58" s="32" t="str">
        <f>Main!U1</f>
        <v>Works 905se Sport</v>
      </c>
      <c r="AN58" s="32" t="str">
        <f>Main!V1</f>
        <v>Monterey</v>
      </c>
    </row>
    <row r="59" spans="1:40">
      <c r="A59" s="4">
        <v>-1</v>
      </c>
      <c r="B59" s="43">
        <f>Finance!A5</f>
        <v>1.7</v>
      </c>
      <c r="C59" t="s">
        <v>64</v>
      </c>
      <c r="F59" s="8">
        <f t="shared" ref="F59:V59" si="20">F19/F22</f>
        <v>30.197343749999998</v>
      </c>
      <c r="G59" s="8">
        <f t="shared" si="20"/>
        <v>9.3858187499999985</v>
      </c>
      <c r="H59" s="8">
        <f t="shared" si="20"/>
        <v>18.84271875</v>
      </c>
      <c r="I59" s="8">
        <f t="shared" si="20"/>
        <v>28.837500000000006</v>
      </c>
      <c r="J59" s="8">
        <f t="shared" si="20"/>
        <v>10.58990625</v>
      </c>
      <c r="K59" s="8">
        <f t="shared" si="20"/>
        <v>13.188656249999999</v>
      </c>
      <c r="L59" s="8">
        <f>L19/L22</f>
        <v>17.55571875</v>
      </c>
      <c r="M59" s="8">
        <f t="shared" si="20"/>
        <v>29.821031250000004</v>
      </c>
      <c r="N59" s="8">
        <f t="shared" si="20"/>
        <v>17.104106250000001</v>
      </c>
      <c r="O59" s="8">
        <f t="shared" si="20"/>
        <v>20.789999999999996</v>
      </c>
      <c r="P59" s="8">
        <f t="shared" si="20"/>
        <v>57.483750000000008</v>
      </c>
      <c r="Q59" s="8">
        <f>Q19/Q22</f>
        <v>7.2721687500000005</v>
      </c>
      <c r="R59" s="8">
        <f t="shared" si="20"/>
        <v>27.933750000000003</v>
      </c>
      <c r="S59" s="8">
        <f>S19/S22</f>
        <v>24.825000000000003</v>
      </c>
      <c r="T59" s="8">
        <f t="shared" si="20"/>
        <v>11.910937499999998</v>
      </c>
      <c r="U59" s="8">
        <f t="shared" si="20"/>
        <v>13.727817582374998</v>
      </c>
      <c r="V59" s="8">
        <f t="shared" si="20"/>
        <v>9.5244187499999988</v>
      </c>
      <c r="W59" s="36"/>
      <c r="X59" s="34">
        <f>Main!$B59*Main!$A59*Main!F59</f>
        <v>-51.335484374999993</v>
      </c>
      <c r="Y59" s="34">
        <f>Main!$B59*Main!$A59*Main!G59</f>
        <v>-15.955891874999997</v>
      </c>
      <c r="Z59" s="34">
        <f>Main!$B59*Main!$A59*Main!H59</f>
        <v>-32.032621874999997</v>
      </c>
      <c r="AA59" s="34">
        <f>Main!$B59*Main!$A59*Main!I59</f>
        <v>-49.023750000000007</v>
      </c>
      <c r="AB59" s="34">
        <f>Main!$B59*Main!$A59*Main!J59</f>
        <v>-18.002840625000001</v>
      </c>
      <c r="AC59" s="34">
        <f>Main!$B59*Main!$A59*Main!K59</f>
        <v>-22.420715625</v>
      </c>
      <c r="AD59" s="34">
        <f>Main!$B59*Main!$A59*Main!L59</f>
        <v>-29.844721875000001</v>
      </c>
      <c r="AE59" s="34">
        <f>Main!$B59*Main!$A59*Main!M59</f>
        <v>-50.695753125000003</v>
      </c>
      <c r="AF59" s="34">
        <f>Main!$B59*Main!$A59*Main!N59</f>
        <v>-29.076980625000001</v>
      </c>
      <c r="AG59" s="34">
        <f>Main!$B59*Main!$A59*Main!O59</f>
        <v>-35.342999999999989</v>
      </c>
      <c r="AH59" s="34">
        <f>Main!$B59*Main!$A59*Main!P59</f>
        <v>-97.722375000000014</v>
      </c>
      <c r="AI59" s="34">
        <f>Main!$B59*Main!$A59*Main!Q59</f>
        <v>-12.362686875000001</v>
      </c>
      <c r="AJ59" s="34">
        <f>Main!$B59*Main!$A59*Main!R59</f>
        <v>-47.487375000000007</v>
      </c>
      <c r="AK59" s="34">
        <f>Main!$B59*Main!$A59*Main!S59</f>
        <v>-42.202500000000001</v>
      </c>
      <c r="AL59" s="34">
        <f>Main!$B59*Main!$A59*Main!T59</f>
        <v>-20.248593749999994</v>
      </c>
      <c r="AM59" s="34">
        <f>Main!$B59*Main!$A59*Main!U59</f>
        <v>-23.337289890037496</v>
      </c>
      <c r="AN59" s="34">
        <f>Main!$B59*Main!$A59*Main!V59</f>
        <v>-16.191511874999996</v>
      </c>
    </row>
    <row r="60" spans="1:40">
      <c r="A60" s="4">
        <v>14</v>
      </c>
      <c r="B60" s="9">
        <v>0.1</v>
      </c>
      <c r="C60" s="9" t="s">
        <v>289</v>
      </c>
      <c r="E60" s="9"/>
      <c r="F60" s="23">
        <f>10*IF(F52&lt;15,0,IF(F52&gt;40,1,(F52-15)/(40-15)))</f>
        <v>5.9999999999999982</v>
      </c>
      <c r="G60" s="23">
        <f t="shared" ref="G60:V60" si="21">10*IF(G52&lt;15,0,IF(G52&gt;40,1,(G52-15)/(40-15)))</f>
        <v>6.5425999999999975</v>
      </c>
      <c r="H60" s="23">
        <f t="shared" si="21"/>
        <v>2.3187500000000001</v>
      </c>
      <c r="I60" s="23">
        <f t="shared" si="21"/>
        <v>10</v>
      </c>
      <c r="J60" s="23">
        <f t="shared" si="21"/>
        <v>5.25</v>
      </c>
      <c r="K60" s="23">
        <f t="shared" si="21"/>
        <v>6.5267000000000017</v>
      </c>
      <c r="L60" s="23">
        <f t="shared" si="21"/>
        <v>10</v>
      </c>
      <c r="M60" s="23">
        <f t="shared" si="21"/>
        <v>10</v>
      </c>
      <c r="N60" s="23">
        <f t="shared" si="21"/>
        <v>10</v>
      </c>
      <c r="O60" s="23">
        <f t="shared" si="21"/>
        <v>9.8840000000000021</v>
      </c>
      <c r="P60" s="23">
        <f t="shared" si="21"/>
        <v>10</v>
      </c>
      <c r="Q60" s="23">
        <f t="shared" si="21"/>
        <v>6.5439999999999987</v>
      </c>
      <c r="R60" s="23">
        <f t="shared" si="21"/>
        <v>9.2529920000000025</v>
      </c>
      <c r="S60" s="23">
        <f t="shared" si="21"/>
        <v>2.9540000000000006</v>
      </c>
      <c r="T60" s="23">
        <f t="shared" si="21"/>
        <v>8.2559999999999985</v>
      </c>
      <c r="U60" s="23">
        <f t="shared" si="21"/>
        <v>10</v>
      </c>
      <c r="V60" s="23">
        <f t="shared" si="21"/>
        <v>10</v>
      </c>
      <c r="W60" s="36"/>
      <c r="X60" s="34">
        <f>Main!$B60*Main!$A60*Main!F60</f>
        <v>8.3999999999999986</v>
      </c>
      <c r="Y60" s="34">
        <f>Main!$B60*Main!$A60*Main!G60</f>
        <v>9.1596399999999978</v>
      </c>
      <c r="Z60" s="34">
        <f>Main!$B60*Main!$A60*Main!H60</f>
        <v>3.2462500000000003</v>
      </c>
      <c r="AA60" s="34">
        <f>Main!$B60*Main!$A60*Main!I60</f>
        <v>14.000000000000002</v>
      </c>
      <c r="AB60" s="34">
        <f>Main!$B60*Main!$A60*Main!J60</f>
        <v>7.3500000000000005</v>
      </c>
      <c r="AC60" s="34">
        <f>Main!$B60*Main!$A60*Main!K60</f>
        <v>9.1373800000000038</v>
      </c>
      <c r="AD60" s="34">
        <f>Main!$B60*Main!$A60*Main!L60</f>
        <v>14.000000000000002</v>
      </c>
      <c r="AE60" s="34">
        <f>Main!$B60*Main!$A60*Main!M60</f>
        <v>14.000000000000002</v>
      </c>
      <c r="AF60" s="34">
        <f>Main!$B60*Main!$A60*Main!N60</f>
        <v>14.000000000000002</v>
      </c>
      <c r="AG60" s="34">
        <f>Main!$B60*Main!$A60*Main!O60</f>
        <v>13.837600000000004</v>
      </c>
      <c r="AH60" s="34">
        <f>Main!$B60*Main!$A60*Main!P60</f>
        <v>14.000000000000002</v>
      </c>
      <c r="AI60" s="34">
        <f>Main!$B60*Main!$A60*Main!Q60</f>
        <v>9.1615999999999982</v>
      </c>
      <c r="AJ60" s="34">
        <f>Main!$B60*Main!$A60*Main!R60</f>
        <v>12.954188800000004</v>
      </c>
      <c r="AK60" s="34">
        <f>Main!$B60*Main!$A60*Main!S60</f>
        <v>4.1356000000000011</v>
      </c>
      <c r="AL60" s="34">
        <f>Main!$B60*Main!$A60*Main!T60</f>
        <v>11.558399999999999</v>
      </c>
      <c r="AM60" s="34">
        <f>Main!$B60*Main!$A60*Main!U60</f>
        <v>14.000000000000002</v>
      </c>
      <c r="AN60" s="34">
        <f>Main!$B60*Main!$A60*Main!V60</f>
        <v>14.000000000000002</v>
      </c>
    </row>
    <row r="61" spans="1:40">
      <c r="B61" s="9"/>
      <c r="D61" s="9" t="s">
        <v>311</v>
      </c>
      <c r="F61" s="1"/>
      <c r="G61" s="1"/>
      <c r="H61" s="1"/>
      <c r="I61" s="1"/>
      <c r="J61" s="1"/>
      <c r="K61" s="1"/>
      <c r="L61" s="1"/>
      <c r="M61" s="1"/>
      <c r="N61" s="1"/>
      <c r="O61" s="1"/>
      <c r="P61" s="1"/>
      <c r="Q61" s="1"/>
      <c r="R61" s="1"/>
      <c r="S61" s="1"/>
      <c r="T61" s="1"/>
      <c r="U61" s="1"/>
      <c r="V61" s="1"/>
      <c r="W61" s="36"/>
      <c r="X61" s="34">
        <f>Main!$B61*Main!$A61*Main!F61</f>
        <v>0</v>
      </c>
      <c r="Y61" s="34">
        <f>Main!$B61*Main!$A61*Main!G61</f>
        <v>0</v>
      </c>
      <c r="Z61" s="34">
        <f>Main!$B61*Main!$A61*Main!H61</f>
        <v>0</v>
      </c>
      <c r="AA61" s="34">
        <f>Main!$B61*Main!$A61*Main!I61</f>
        <v>0</v>
      </c>
      <c r="AB61" s="34">
        <f>Main!$B61*Main!$A61*Main!J61</f>
        <v>0</v>
      </c>
      <c r="AC61" s="34">
        <f>Main!$B61*Main!$A61*Main!K61</f>
        <v>0</v>
      </c>
      <c r="AD61" s="34">
        <f>Main!$B61*Main!$A61*Main!L61</f>
        <v>0</v>
      </c>
      <c r="AE61" s="34">
        <f>Main!$B61*Main!$A61*Main!M61</f>
        <v>0</v>
      </c>
      <c r="AF61" s="34">
        <f>Main!$B61*Main!$A61*Main!N61</f>
        <v>0</v>
      </c>
      <c r="AG61" s="34">
        <f>Main!$B61*Main!$A61*Main!O61</f>
        <v>0</v>
      </c>
      <c r="AH61" s="34">
        <f>Main!$B61*Main!$A61*Main!P61</f>
        <v>0</v>
      </c>
      <c r="AI61" s="34">
        <f>Main!$B61*Main!$A61*Main!Q61</f>
        <v>0</v>
      </c>
      <c r="AJ61" s="34">
        <f>Main!$B61*Main!$A61*Main!R61</f>
        <v>0</v>
      </c>
      <c r="AK61" s="34">
        <f>Main!$B61*Main!$A61*Main!S61</f>
        <v>0</v>
      </c>
      <c r="AL61" s="34">
        <f>Main!$B61*Main!$A61*Main!T61</f>
        <v>0</v>
      </c>
      <c r="AM61" s="34">
        <f>Main!$B61*Main!$A61*Main!U61</f>
        <v>0</v>
      </c>
      <c r="AN61" s="34">
        <f>Main!$B61*Main!$A61*Main!V61</f>
        <v>0</v>
      </c>
    </row>
    <row r="62" spans="1:40">
      <c r="B62" s="9"/>
      <c r="D62" s="9" t="s">
        <v>290</v>
      </c>
      <c r="F62" s="1"/>
      <c r="G62" s="1"/>
      <c r="H62" s="1"/>
      <c r="I62" s="1"/>
      <c r="J62" s="1"/>
      <c r="K62" s="1"/>
      <c r="L62" s="1"/>
      <c r="M62" s="1"/>
      <c r="N62" s="1"/>
      <c r="O62" s="1"/>
      <c r="P62" s="1"/>
      <c r="Q62" s="1"/>
      <c r="R62" s="1"/>
      <c r="S62" s="1"/>
      <c r="T62" s="1"/>
      <c r="U62" s="1"/>
      <c r="V62" s="1"/>
      <c r="W62" s="36"/>
      <c r="X62" s="34">
        <f>Main!$B62*Main!$A62*Main!F62</f>
        <v>0</v>
      </c>
      <c r="Y62" s="34">
        <f>Main!$B62*Main!$A62*Main!G62</f>
        <v>0</v>
      </c>
      <c r="Z62" s="34">
        <f>Main!$B62*Main!$A62*Main!H62</f>
        <v>0</v>
      </c>
      <c r="AA62" s="34">
        <f>Main!$B62*Main!$A62*Main!I62</f>
        <v>0</v>
      </c>
      <c r="AB62" s="34">
        <f>Main!$B62*Main!$A62*Main!J62</f>
        <v>0</v>
      </c>
      <c r="AC62" s="34">
        <f>Main!$B62*Main!$A62*Main!K62</f>
        <v>0</v>
      </c>
      <c r="AD62" s="34">
        <f>Main!$B62*Main!$A62*Main!L62</f>
        <v>0</v>
      </c>
      <c r="AE62" s="34">
        <f>Main!$B62*Main!$A62*Main!M62</f>
        <v>0</v>
      </c>
      <c r="AF62" s="34">
        <f>Main!$B62*Main!$A62*Main!N62</f>
        <v>0</v>
      </c>
      <c r="AG62" s="34">
        <f>Main!$B62*Main!$A62*Main!O62</f>
        <v>0</v>
      </c>
      <c r="AH62" s="34">
        <f>Main!$B62*Main!$A62*Main!P62</f>
        <v>0</v>
      </c>
      <c r="AI62" s="34">
        <f>Main!$B62*Main!$A62*Main!Q62</f>
        <v>0</v>
      </c>
      <c r="AJ62" s="34">
        <f>Main!$B62*Main!$A62*Main!R62</f>
        <v>0</v>
      </c>
      <c r="AK62" s="34">
        <f>Main!$B62*Main!$A62*Main!S62</f>
        <v>0</v>
      </c>
      <c r="AL62" s="34">
        <f>Main!$B62*Main!$A62*Main!T62</f>
        <v>0</v>
      </c>
      <c r="AM62" s="34">
        <f>Main!$B62*Main!$A62*Main!U62</f>
        <v>0</v>
      </c>
      <c r="AN62" s="34">
        <f>Main!$B62*Main!$A62*Main!V62</f>
        <v>0</v>
      </c>
    </row>
    <row r="63" spans="1:40">
      <c r="A63" s="4">
        <v>13</v>
      </c>
      <c r="B63" s="9">
        <v>0.1</v>
      </c>
      <c r="C63" s="9" t="s">
        <v>232</v>
      </c>
      <c r="E63" s="9"/>
      <c r="F63" s="8">
        <f t="shared" ref="F63:V63" si="22">10*(1-IF(F40,1,0)*(F41/20)*IF(F38="BP",1,IF(F38="RR",0.5,0)))</f>
        <v>5.9</v>
      </c>
      <c r="G63" s="8">
        <f t="shared" si="22"/>
        <v>5.45</v>
      </c>
      <c r="H63" s="8">
        <f>10*(1-IF(H40,1,0)*(H41/20)*IF(H38="BP",1,IF(H38="RR",0.5,0)))</f>
        <v>10</v>
      </c>
      <c r="I63" s="8">
        <f t="shared" si="22"/>
        <v>4.5</v>
      </c>
      <c r="J63" s="8">
        <f t="shared" si="22"/>
        <v>3.95</v>
      </c>
      <c r="K63" s="8">
        <f t="shared" si="22"/>
        <v>6.75</v>
      </c>
      <c r="L63" s="8">
        <f>10*(1-IF(L40,1,0)*(L41/20)*IF(L38="BP",1,IF(L38="RR",0.5,0)))</f>
        <v>3.9499999999999993</v>
      </c>
      <c r="M63" s="8">
        <f t="shared" si="22"/>
        <v>10</v>
      </c>
      <c r="N63" s="8">
        <f t="shared" si="22"/>
        <v>0.99999999999999978</v>
      </c>
      <c r="O63" s="8">
        <f t="shared" si="22"/>
        <v>5</v>
      </c>
      <c r="P63" s="8">
        <f t="shared" si="22"/>
        <v>5</v>
      </c>
      <c r="Q63" s="8">
        <f t="shared" si="22"/>
        <v>3.5999999999999996</v>
      </c>
      <c r="R63" s="8">
        <f t="shared" si="22"/>
        <v>0.10000000000000009</v>
      </c>
      <c r="S63" s="8">
        <f>10*(1-IF(S40,1,0)*(S41/20)*IF(S38="BP",1,IF(S38="RR",0.5,0)))</f>
        <v>10</v>
      </c>
      <c r="T63" s="8">
        <f t="shared" si="22"/>
        <v>5</v>
      </c>
      <c r="U63" s="8">
        <f t="shared" si="22"/>
        <v>5.7000000000000011</v>
      </c>
      <c r="V63" s="8">
        <f t="shared" si="22"/>
        <v>4.0999999999999996</v>
      </c>
      <c r="W63" s="36"/>
      <c r="X63" s="34">
        <f>Main!$B63*Main!$A63*Main!F63</f>
        <v>7.6700000000000008</v>
      </c>
      <c r="Y63" s="34">
        <f>Main!$B63*Main!$A63*Main!G63</f>
        <v>7.0850000000000009</v>
      </c>
      <c r="Z63" s="34">
        <f>Main!$B63*Main!$A63*Main!H63</f>
        <v>13</v>
      </c>
      <c r="AA63" s="34">
        <f>Main!$B63*Main!$A63*Main!I63</f>
        <v>5.8500000000000005</v>
      </c>
      <c r="AB63" s="34">
        <f>Main!$B63*Main!$A63*Main!J63</f>
        <v>5.1350000000000007</v>
      </c>
      <c r="AC63" s="34">
        <f>Main!$B63*Main!$A63*Main!K63</f>
        <v>8.7750000000000004</v>
      </c>
      <c r="AD63" s="34">
        <f>Main!$B63*Main!$A63*Main!L63</f>
        <v>5.1349999999999989</v>
      </c>
      <c r="AE63" s="34">
        <f>Main!$B63*Main!$A63*Main!M63</f>
        <v>13</v>
      </c>
      <c r="AF63" s="34">
        <f>Main!$B63*Main!$A63*Main!N63</f>
        <v>1.2999999999999998</v>
      </c>
      <c r="AG63" s="34">
        <f>Main!$B63*Main!$A63*Main!O63</f>
        <v>6.5</v>
      </c>
      <c r="AH63" s="34">
        <f>Main!$B63*Main!$A63*Main!P63</f>
        <v>6.5</v>
      </c>
      <c r="AI63" s="34">
        <f>Main!$B63*Main!$A63*Main!Q63</f>
        <v>4.68</v>
      </c>
      <c r="AJ63" s="34">
        <f>Main!$B63*Main!$A63*Main!R63</f>
        <v>0.13000000000000012</v>
      </c>
      <c r="AK63" s="34">
        <f>Main!$B63*Main!$A63*Main!S63</f>
        <v>13</v>
      </c>
      <c r="AL63" s="34">
        <f>Main!$B63*Main!$A63*Main!T63</f>
        <v>6.5</v>
      </c>
      <c r="AM63" s="34">
        <f>Main!$B63*Main!$A63*Main!U63</f>
        <v>7.4100000000000019</v>
      </c>
      <c r="AN63" s="34">
        <f>Main!$B63*Main!$A63*Main!V63</f>
        <v>5.33</v>
      </c>
    </row>
    <row r="64" spans="1:40">
      <c r="B64" s="9"/>
      <c r="D64" s="9" t="s">
        <v>234</v>
      </c>
      <c r="F64" s="1"/>
      <c r="G64" s="1"/>
      <c r="H64" s="1"/>
      <c r="I64" s="1"/>
      <c r="J64" s="1"/>
      <c r="K64" s="1"/>
      <c r="L64" s="1"/>
      <c r="M64" s="1"/>
      <c r="N64" s="1"/>
      <c r="O64" s="1"/>
      <c r="P64" s="1"/>
      <c r="Q64" s="1"/>
      <c r="R64" s="1"/>
      <c r="S64" s="1"/>
      <c r="T64" s="1"/>
      <c r="U64" s="1"/>
      <c r="V64" s="1"/>
      <c r="W64" s="36"/>
      <c r="X64" s="34">
        <f>Main!$B64*Main!$A64*Main!F64</f>
        <v>0</v>
      </c>
      <c r="Y64" s="34">
        <f>Main!$B64*Main!$A64*Main!G64</f>
        <v>0</v>
      </c>
      <c r="Z64" s="34">
        <f>Main!$B64*Main!$A64*Main!H64</f>
        <v>0</v>
      </c>
      <c r="AA64" s="34">
        <f>Main!$B64*Main!$A64*Main!I64</f>
        <v>0</v>
      </c>
      <c r="AB64" s="34">
        <f>Main!$B64*Main!$A64*Main!J64</f>
        <v>0</v>
      </c>
      <c r="AC64" s="34">
        <f>Main!$B64*Main!$A64*Main!K64</f>
        <v>0</v>
      </c>
      <c r="AD64" s="34">
        <f>Main!$B64*Main!$A64*Main!L64</f>
        <v>0</v>
      </c>
      <c r="AE64" s="34">
        <f>Main!$B64*Main!$A64*Main!M64</f>
        <v>0</v>
      </c>
      <c r="AF64" s="34">
        <f>Main!$B64*Main!$A64*Main!N64</f>
        <v>0</v>
      </c>
      <c r="AG64" s="34">
        <f>Main!$B64*Main!$A64*Main!O64</f>
        <v>0</v>
      </c>
      <c r="AH64" s="34">
        <f>Main!$B64*Main!$A64*Main!P64</f>
        <v>0</v>
      </c>
      <c r="AI64" s="34">
        <f>Main!$B64*Main!$A64*Main!Q64</f>
        <v>0</v>
      </c>
      <c r="AJ64" s="34">
        <f>Main!$B64*Main!$A64*Main!R64</f>
        <v>0</v>
      </c>
      <c r="AK64" s="34">
        <f>Main!$B64*Main!$A64*Main!S64</f>
        <v>0</v>
      </c>
      <c r="AL64" s="34">
        <f>Main!$B64*Main!$A64*Main!T64</f>
        <v>0</v>
      </c>
      <c r="AM64" s="34">
        <f>Main!$B64*Main!$A64*Main!U64</f>
        <v>0</v>
      </c>
      <c r="AN64" s="34">
        <f>Main!$B64*Main!$A64*Main!V64</f>
        <v>0</v>
      </c>
    </row>
    <row r="65" spans="1:40">
      <c r="B65" s="9"/>
      <c r="D65" s="9" t="s">
        <v>235</v>
      </c>
      <c r="F65" s="1"/>
      <c r="G65" s="1"/>
      <c r="H65" s="1"/>
      <c r="I65" s="1"/>
      <c r="J65" s="1"/>
      <c r="K65" s="1"/>
      <c r="L65" s="1"/>
      <c r="M65" s="1"/>
      <c r="N65" s="1"/>
      <c r="O65" s="1"/>
      <c r="P65" s="1"/>
      <c r="Q65" s="1"/>
      <c r="R65" s="1"/>
      <c r="S65" s="1"/>
      <c r="T65" s="1"/>
      <c r="U65" s="1"/>
      <c r="V65" s="1"/>
      <c r="W65" s="36"/>
      <c r="X65" s="34">
        <f>Main!$B65*Main!$A65*Main!F65</f>
        <v>0</v>
      </c>
      <c r="Y65" s="34">
        <f>Main!$B65*Main!$A65*Main!G65</f>
        <v>0</v>
      </c>
      <c r="Z65" s="34">
        <f>Main!$B65*Main!$A65*Main!H65</f>
        <v>0</v>
      </c>
      <c r="AA65" s="34">
        <f>Main!$B65*Main!$A65*Main!I65</f>
        <v>0</v>
      </c>
      <c r="AB65" s="34">
        <f>Main!$B65*Main!$A65*Main!J65</f>
        <v>0</v>
      </c>
      <c r="AC65" s="34">
        <f>Main!$B65*Main!$A65*Main!K65</f>
        <v>0</v>
      </c>
      <c r="AD65" s="34">
        <f>Main!$B65*Main!$A65*Main!L65</f>
        <v>0</v>
      </c>
      <c r="AE65" s="34">
        <f>Main!$B65*Main!$A65*Main!M65</f>
        <v>0</v>
      </c>
      <c r="AF65" s="34">
        <f>Main!$B65*Main!$A65*Main!N65</f>
        <v>0</v>
      </c>
      <c r="AG65" s="34">
        <f>Main!$B65*Main!$A65*Main!O65</f>
        <v>0</v>
      </c>
      <c r="AH65" s="34">
        <f>Main!$B65*Main!$A65*Main!P65</f>
        <v>0</v>
      </c>
      <c r="AI65" s="34">
        <f>Main!$B65*Main!$A65*Main!Q65</f>
        <v>0</v>
      </c>
      <c r="AJ65" s="34">
        <f>Main!$B65*Main!$A65*Main!R65</f>
        <v>0</v>
      </c>
      <c r="AK65" s="34">
        <f>Main!$B65*Main!$A65*Main!S65</f>
        <v>0</v>
      </c>
      <c r="AL65" s="34">
        <f>Main!$B65*Main!$A65*Main!T65</f>
        <v>0</v>
      </c>
      <c r="AM65" s="34">
        <f>Main!$B65*Main!$A65*Main!U65</f>
        <v>0</v>
      </c>
      <c r="AN65" s="34">
        <f>Main!$B65*Main!$A65*Main!V65</f>
        <v>0</v>
      </c>
    </row>
    <row r="66" spans="1:40">
      <c r="B66" s="9"/>
      <c r="D66" t="s">
        <v>233</v>
      </c>
      <c r="F66" s="1"/>
      <c r="G66" s="1"/>
      <c r="H66" s="1"/>
      <c r="I66" s="1"/>
      <c r="J66" s="1"/>
      <c r="K66" s="1"/>
      <c r="L66" s="1"/>
      <c r="M66" s="1"/>
      <c r="N66" s="1"/>
      <c r="O66" s="1"/>
      <c r="P66" s="1"/>
      <c r="Q66" s="1"/>
      <c r="R66" s="1"/>
      <c r="S66" s="1"/>
      <c r="T66" s="1"/>
      <c r="U66" s="1"/>
      <c r="V66" s="1"/>
      <c r="W66" s="36"/>
      <c r="X66" s="34">
        <f>Main!$B66*Main!$A66*Main!F66</f>
        <v>0</v>
      </c>
      <c r="Y66" s="34">
        <f>Main!$B66*Main!$A66*Main!G66</f>
        <v>0</v>
      </c>
      <c r="Z66" s="34">
        <f>Main!$B66*Main!$A66*Main!H66</f>
        <v>0</v>
      </c>
      <c r="AA66" s="34">
        <f>Main!$B66*Main!$A66*Main!I66</f>
        <v>0</v>
      </c>
      <c r="AB66" s="34">
        <f>Main!$B66*Main!$A66*Main!J66</f>
        <v>0</v>
      </c>
      <c r="AC66" s="34">
        <f>Main!$B66*Main!$A66*Main!K66</f>
        <v>0</v>
      </c>
      <c r="AD66" s="34">
        <f>Main!$B66*Main!$A66*Main!L66</f>
        <v>0</v>
      </c>
      <c r="AE66" s="34">
        <f>Main!$B66*Main!$A66*Main!M66</f>
        <v>0</v>
      </c>
      <c r="AF66" s="34">
        <f>Main!$B66*Main!$A66*Main!N66</f>
        <v>0</v>
      </c>
      <c r="AG66" s="34">
        <f>Main!$B66*Main!$A66*Main!O66</f>
        <v>0</v>
      </c>
      <c r="AH66" s="34">
        <f>Main!$B66*Main!$A66*Main!P66</f>
        <v>0</v>
      </c>
      <c r="AI66" s="34">
        <f>Main!$B66*Main!$A66*Main!Q66</f>
        <v>0</v>
      </c>
      <c r="AJ66" s="34">
        <f>Main!$B66*Main!$A66*Main!R66</f>
        <v>0</v>
      </c>
      <c r="AK66" s="34">
        <f>Main!$B66*Main!$A66*Main!S66</f>
        <v>0</v>
      </c>
      <c r="AL66" s="34">
        <f>Main!$B66*Main!$A66*Main!T66</f>
        <v>0</v>
      </c>
      <c r="AM66" s="34">
        <f>Main!$B66*Main!$A66*Main!U66</f>
        <v>0</v>
      </c>
      <c r="AN66" s="34">
        <f>Main!$B66*Main!$A66*Main!V66</f>
        <v>0</v>
      </c>
    </row>
    <row r="67" spans="1:40">
      <c r="A67" s="4">
        <v>13</v>
      </c>
      <c r="B67" s="9">
        <v>0.1</v>
      </c>
      <c r="C67" s="11" t="s">
        <v>108</v>
      </c>
      <c r="D67" s="11"/>
      <c r="E67" s="11"/>
      <c r="F67" s="43">
        <f t="shared" ref="F67:V67" si="23">IF(F46&lt;15,0,IF(30&lt;F46,10,(F46-15)/(30-15)*10))</f>
        <v>6.6666666666666661</v>
      </c>
      <c r="G67" s="43">
        <f t="shared" si="23"/>
        <v>2.6666666666666665</v>
      </c>
      <c r="H67" s="43">
        <f t="shared" si="23"/>
        <v>10</v>
      </c>
      <c r="I67" s="43">
        <f t="shared" si="23"/>
        <v>10</v>
      </c>
      <c r="J67" s="43">
        <f t="shared" si="23"/>
        <v>0.33333333333333331</v>
      </c>
      <c r="K67" s="43">
        <f t="shared" si="23"/>
        <v>3.333333333333333</v>
      </c>
      <c r="L67" s="43">
        <f>IF(L46&lt;15,0,IF(30&lt;L46,10,(L46-15)/(30-15)*10))</f>
        <v>10</v>
      </c>
      <c r="M67" s="43">
        <f t="shared" si="23"/>
        <v>6</v>
      </c>
      <c r="N67" s="43">
        <f t="shared" si="23"/>
        <v>2.6666666666666665</v>
      </c>
      <c r="O67" s="43">
        <f t="shared" si="23"/>
        <v>3.333333333333333</v>
      </c>
      <c r="P67" s="43">
        <f t="shared" si="23"/>
        <v>8.6666666666666679</v>
      </c>
      <c r="Q67" s="43">
        <f t="shared" si="23"/>
        <v>1.3333333333333333</v>
      </c>
      <c r="R67" s="43">
        <f t="shared" si="23"/>
        <v>10</v>
      </c>
      <c r="S67" s="43">
        <f>IF(S46&lt;15,0,IF(30&lt;S46,10,(S46-15)/(30-15)*10))</f>
        <v>5.2263374485596712</v>
      </c>
      <c r="T67" s="43">
        <f t="shared" si="23"/>
        <v>3.333333333333333</v>
      </c>
      <c r="U67" s="43">
        <f t="shared" si="23"/>
        <v>3</v>
      </c>
      <c r="V67" s="43">
        <f t="shared" si="23"/>
        <v>3.333333333333333</v>
      </c>
      <c r="W67" s="36"/>
      <c r="X67" s="34">
        <f>Main!$B67*Main!$A67*Main!F67</f>
        <v>8.6666666666666661</v>
      </c>
      <c r="Y67" s="34">
        <f>Main!$B67*Main!$A67*Main!G67</f>
        <v>3.4666666666666668</v>
      </c>
      <c r="Z67" s="34">
        <f>Main!$B67*Main!$A67*Main!H67</f>
        <v>13</v>
      </c>
      <c r="AA67" s="34">
        <f>Main!$B67*Main!$A67*Main!I67</f>
        <v>13</v>
      </c>
      <c r="AB67" s="34">
        <f>Main!$B67*Main!$A67*Main!J67</f>
        <v>0.43333333333333335</v>
      </c>
      <c r="AC67" s="34">
        <f>Main!$B67*Main!$A67*Main!K67</f>
        <v>4.333333333333333</v>
      </c>
      <c r="AD67" s="34">
        <f>Main!$B67*Main!$A67*Main!L67</f>
        <v>13</v>
      </c>
      <c r="AE67" s="34">
        <f>Main!$B67*Main!$A67*Main!M67</f>
        <v>7.8000000000000007</v>
      </c>
      <c r="AF67" s="34">
        <f>Main!$B67*Main!$A67*Main!N67</f>
        <v>3.4666666666666668</v>
      </c>
      <c r="AG67" s="34">
        <f>Main!$B67*Main!$A67*Main!O67</f>
        <v>4.333333333333333</v>
      </c>
      <c r="AH67" s="34">
        <f>Main!$B67*Main!$A67*Main!P67</f>
        <v>11.266666666666669</v>
      </c>
      <c r="AI67" s="34">
        <f>Main!$B67*Main!$A67*Main!Q67</f>
        <v>1.7333333333333334</v>
      </c>
      <c r="AJ67" s="34">
        <f>Main!$B67*Main!$A67*Main!R67</f>
        <v>13</v>
      </c>
      <c r="AK67" s="34">
        <f>Main!$B67*Main!$A67*Main!S67</f>
        <v>6.7942386831275732</v>
      </c>
      <c r="AL67" s="34">
        <f>Main!$B67*Main!$A67*Main!T67</f>
        <v>4.333333333333333</v>
      </c>
      <c r="AM67" s="34">
        <f>Main!$B67*Main!$A67*Main!U67</f>
        <v>3.9000000000000004</v>
      </c>
      <c r="AN67" s="34">
        <f>Main!$B67*Main!$A67*Main!V67</f>
        <v>4.333333333333333</v>
      </c>
    </row>
    <row r="68" spans="1:40">
      <c r="B68" s="9"/>
      <c r="D68" t="s">
        <v>94</v>
      </c>
      <c r="F68" s="1"/>
      <c r="G68" s="1"/>
      <c r="H68" s="1"/>
      <c r="I68" s="1"/>
      <c r="J68" s="1"/>
      <c r="K68" s="1"/>
      <c r="L68" s="1"/>
      <c r="M68" s="1"/>
      <c r="N68" s="1"/>
      <c r="O68" s="1"/>
      <c r="P68" s="1"/>
      <c r="Q68" s="1"/>
      <c r="R68" s="1"/>
      <c r="S68" s="1"/>
      <c r="T68" s="1"/>
      <c r="U68" s="1"/>
      <c r="V68" s="1"/>
      <c r="W68" s="36"/>
      <c r="X68" s="34">
        <f>Main!$B68*Main!$A68*Main!F68</f>
        <v>0</v>
      </c>
      <c r="Y68" s="34">
        <f>Main!$B68*Main!$A68*Main!G68</f>
        <v>0</v>
      </c>
      <c r="Z68" s="34">
        <f>Main!$B68*Main!$A68*Main!H68</f>
        <v>0</v>
      </c>
      <c r="AA68" s="34">
        <f>Main!$B68*Main!$A68*Main!I68</f>
        <v>0</v>
      </c>
      <c r="AB68" s="34">
        <f>Main!$B68*Main!$A68*Main!J68</f>
        <v>0</v>
      </c>
      <c r="AC68" s="34">
        <f>Main!$B68*Main!$A68*Main!K68</f>
        <v>0</v>
      </c>
      <c r="AD68" s="34">
        <f>Main!$B68*Main!$A68*Main!L68</f>
        <v>0</v>
      </c>
      <c r="AE68" s="34">
        <f>Main!$B68*Main!$A68*Main!M68</f>
        <v>0</v>
      </c>
      <c r="AF68" s="34">
        <f>Main!$B68*Main!$A68*Main!N68</f>
        <v>0</v>
      </c>
      <c r="AG68" s="34">
        <f>Main!$B68*Main!$A68*Main!O68</f>
        <v>0</v>
      </c>
      <c r="AH68" s="34">
        <f>Main!$B68*Main!$A68*Main!P68</f>
        <v>0</v>
      </c>
      <c r="AI68" s="34">
        <f>Main!$B68*Main!$A68*Main!Q68</f>
        <v>0</v>
      </c>
      <c r="AJ68" s="34">
        <f>Main!$B68*Main!$A68*Main!R68</f>
        <v>0</v>
      </c>
      <c r="AK68" s="34">
        <f>Main!$B68*Main!$A68*Main!S68</f>
        <v>0</v>
      </c>
      <c r="AL68" s="34">
        <f>Main!$B68*Main!$A68*Main!T68</f>
        <v>0</v>
      </c>
      <c r="AM68" s="34">
        <f>Main!$B68*Main!$A68*Main!U68</f>
        <v>0</v>
      </c>
      <c r="AN68" s="34">
        <f>Main!$B68*Main!$A68*Main!V68</f>
        <v>0</v>
      </c>
    </row>
    <row r="69" spans="1:40">
      <c r="B69" s="9"/>
      <c r="D69" t="s">
        <v>106</v>
      </c>
      <c r="F69" s="1"/>
      <c r="G69" s="1"/>
      <c r="H69" s="1"/>
      <c r="I69" s="1"/>
      <c r="J69" s="1"/>
      <c r="K69" s="1"/>
      <c r="L69" s="1"/>
      <c r="M69" s="1"/>
      <c r="N69" s="1"/>
      <c r="O69" s="1"/>
      <c r="P69" s="1"/>
      <c r="Q69" s="1"/>
      <c r="R69" s="1"/>
      <c r="S69" s="1"/>
      <c r="T69" s="1"/>
      <c r="U69" s="1"/>
      <c r="V69" s="1"/>
      <c r="W69" s="36"/>
      <c r="X69" s="34">
        <f>Main!$B69*Main!$A69*Main!F69</f>
        <v>0</v>
      </c>
      <c r="Y69" s="34">
        <f>Main!$B69*Main!$A69*Main!G69</f>
        <v>0</v>
      </c>
      <c r="Z69" s="34">
        <f>Main!$B69*Main!$A69*Main!H69</f>
        <v>0</v>
      </c>
      <c r="AA69" s="34">
        <f>Main!$B69*Main!$A69*Main!I69</f>
        <v>0</v>
      </c>
      <c r="AB69" s="34">
        <f>Main!$B69*Main!$A69*Main!J69</f>
        <v>0</v>
      </c>
      <c r="AC69" s="34">
        <f>Main!$B69*Main!$A69*Main!K69</f>
        <v>0</v>
      </c>
      <c r="AD69" s="34">
        <f>Main!$B69*Main!$A69*Main!L69</f>
        <v>0</v>
      </c>
      <c r="AE69" s="34">
        <f>Main!$B69*Main!$A69*Main!M69</f>
        <v>0</v>
      </c>
      <c r="AF69" s="34">
        <f>Main!$B69*Main!$A69*Main!N69</f>
        <v>0</v>
      </c>
      <c r="AG69" s="34">
        <f>Main!$B69*Main!$A69*Main!O69</f>
        <v>0</v>
      </c>
      <c r="AH69" s="34">
        <f>Main!$B69*Main!$A69*Main!P69</f>
        <v>0</v>
      </c>
      <c r="AI69" s="34">
        <f>Main!$B69*Main!$A69*Main!Q69</f>
        <v>0</v>
      </c>
      <c r="AJ69" s="34">
        <f>Main!$B69*Main!$A69*Main!R69</f>
        <v>0</v>
      </c>
      <c r="AK69" s="34">
        <f>Main!$B69*Main!$A69*Main!S69</f>
        <v>0</v>
      </c>
      <c r="AL69" s="34">
        <f>Main!$B69*Main!$A69*Main!T69</f>
        <v>0</v>
      </c>
      <c r="AM69" s="34">
        <f>Main!$B69*Main!$A69*Main!U69</f>
        <v>0</v>
      </c>
      <c r="AN69" s="34">
        <f>Main!$B69*Main!$A69*Main!V69</f>
        <v>0</v>
      </c>
    </row>
    <row r="70" spans="1:40">
      <c r="A70" s="4">
        <v>11</v>
      </c>
      <c r="B70" s="9">
        <v>0.1</v>
      </c>
      <c r="C70" t="s">
        <v>72</v>
      </c>
      <c r="F70">
        <v>7</v>
      </c>
      <c r="G70">
        <v>1</v>
      </c>
      <c r="H70">
        <v>1</v>
      </c>
      <c r="I70">
        <v>10</v>
      </c>
      <c r="J70">
        <v>1</v>
      </c>
      <c r="K70">
        <v>1</v>
      </c>
      <c r="L70" s="19">
        <v>8</v>
      </c>
      <c r="M70" s="11">
        <v>10</v>
      </c>
      <c r="N70">
        <v>0</v>
      </c>
      <c r="O70">
        <v>2</v>
      </c>
      <c r="P70" s="11">
        <v>10</v>
      </c>
      <c r="Q70">
        <v>8</v>
      </c>
      <c r="R70">
        <v>10</v>
      </c>
      <c r="S70">
        <v>10</v>
      </c>
      <c r="T70">
        <v>7</v>
      </c>
      <c r="U70">
        <v>1</v>
      </c>
      <c r="V70">
        <v>0</v>
      </c>
      <c r="W70" s="36"/>
      <c r="X70" s="34">
        <f>Main!$B70*Main!$A70*Main!F70</f>
        <v>7.7000000000000011</v>
      </c>
      <c r="Y70" s="34">
        <f>Main!$B70*Main!$A70*Main!G70</f>
        <v>1.1000000000000001</v>
      </c>
      <c r="Z70" s="34">
        <f>Main!$B70*Main!$A70*Main!H70</f>
        <v>1.1000000000000001</v>
      </c>
      <c r="AA70" s="34">
        <f>Main!$B70*Main!$A70*Main!I70</f>
        <v>11</v>
      </c>
      <c r="AB70" s="34">
        <f>Main!$B70*Main!$A70*Main!J70</f>
        <v>1.1000000000000001</v>
      </c>
      <c r="AC70" s="34">
        <f>Main!$B70*Main!$A70*Main!K70</f>
        <v>1.1000000000000001</v>
      </c>
      <c r="AD70" s="34">
        <f>Main!$B70*Main!$A70*Main!L70</f>
        <v>8.8000000000000007</v>
      </c>
      <c r="AE70" s="34">
        <f>Main!$B70*Main!$A70*Main!M70</f>
        <v>11</v>
      </c>
      <c r="AF70" s="34">
        <f>Main!$B70*Main!$A70*Main!N70</f>
        <v>0</v>
      </c>
      <c r="AG70" s="34">
        <f>Main!$B70*Main!$A70*Main!O70</f>
        <v>2.2000000000000002</v>
      </c>
      <c r="AH70" s="34">
        <f>Main!$B70*Main!$A70*Main!P70</f>
        <v>11</v>
      </c>
      <c r="AI70" s="34">
        <f>Main!$B70*Main!$A70*Main!Q70</f>
        <v>8.8000000000000007</v>
      </c>
      <c r="AJ70" s="34">
        <f>Main!$B70*Main!$A70*Main!R70</f>
        <v>11</v>
      </c>
      <c r="AK70" s="34">
        <f>Main!$B70*Main!$A70*Main!S70</f>
        <v>11</v>
      </c>
      <c r="AL70" s="34">
        <f>Main!$B70*Main!$A70*Main!T70</f>
        <v>7.7000000000000011</v>
      </c>
      <c r="AM70" s="34">
        <f>Main!$B70*Main!$A70*Main!U70</f>
        <v>1.1000000000000001</v>
      </c>
      <c r="AN70" s="34">
        <f>Main!$B70*Main!$A70*Main!V70</f>
        <v>0</v>
      </c>
    </row>
    <row r="71" spans="1:40">
      <c r="B71" s="9"/>
      <c r="D71" t="s">
        <v>3</v>
      </c>
      <c r="F71" s="1"/>
      <c r="G71" s="1"/>
      <c r="H71" s="1"/>
      <c r="I71" s="1"/>
      <c r="J71" s="1"/>
      <c r="K71" s="1"/>
      <c r="L71" s="1"/>
      <c r="M71" s="1"/>
      <c r="N71" s="1"/>
      <c r="O71" s="1"/>
      <c r="P71" s="1"/>
      <c r="Q71" s="1"/>
      <c r="R71" s="1"/>
      <c r="S71" s="1"/>
      <c r="T71" s="1"/>
      <c r="U71" s="1"/>
      <c r="V71" s="1"/>
      <c r="W71" s="36"/>
      <c r="X71" s="34">
        <f>Main!$B71*Main!$A71*Main!F71</f>
        <v>0</v>
      </c>
      <c r="Y71" s="34">
        <f>Main!$B71*Main!$A71*Main!G71</f>
        <v>0</v>
      </c>
      <c r="Z71" s="34">
        <f>Main!$B71*Main!$A71*Main!H71</f>
        <v>0</v>
      </c>
      <c r="AA71" s="34">
        <f>Main!$B71*Main!$A71*Main!I71</f>
        <v>0</v>
      </c>
      <c r="AB71" s="34">
        <f>Main!$B71*Main!$A71*Main!J71</f>
        <v>0</v>
      </c>
      <c r="AC71" s="34">
        <f>Main!$B71*Main!$A71*Main!K71</f>
        <v>0</v>
      </c>
      <c r="AD71" s="34">
        <f>Main!$B71*Main!$A71*Main!L71</f>
        <v>0</v>
      </c>
      <c r="AE71" s="34">
        <f>Main!$B71*Main!$A71*Main!M71</f>
        <v>0</v>
      </c>
      <c r="AF71" s="34">
        <f>Main!$B71*Main!$A71*Main!N71</f>
        <v>0</v>
      </c>
      <c r="AG71" s="34">
        <f>Main!$B71*Main!$A71*Main!O71</f>
        <v>0</v>
      </c>
      <c r="AH71" s="34">
        <f>Main!$B71*Main!$A71*Main!P71</f>
        <v>0</v>
      </c>
      <c r="AI71" s="34">
        <f>Main!$B71*Main!$A71*Main!Q71</f>
        <v>0</v>
      </c>
      <c r="AJ71" s="34">
        <f>Main!$B71*Main!$A71*Main!R71</f>
        <v>0</v>
      </c>
      <c r="AK71" s="34">
        <f>Main!$B71*Main!$A71*Main!S71</f>
        <v>0</v>
      </c>
      <c r="AL71" s="34">
        <f>Main!$B71*Main!$A71*Main!T71</f>
        <v>0</v>
      </c>
      <c r="AM71" s="34">
        <f>Main!$B71*Main!$A71*Main!U71</f>
        <v>0</v>
      </c>
      <c r="AN71" s="34">
        <f>Main!$B71*Main!$A71*Main!V71</f>
        <v>0</v>
      </c>
    </row>
    <row r="72" spans="1:40">
      <c r="B72" s="9"/>
      <c r="D72" s="9" t="s">
        <v>211</v>
      </c>
      <c r="F72" s="1"/>
      <c r="G72" s="1"/>
      <c r="H72" s="1"/>
      <c r="I72" s="1"/>
      <c r="J72" s="1"/>
      <c r="K72" s="1"/>
      <c r="L72" s="1"/>
      <c r="M72" s="1"/>
      <c r="N72" s="1"/>
      <c r="O72" s="1"/>
      <c r="P72" s="1"/>
      <c r="Q72" s="1"/>
      <c r="R72" s="1"/>
      <c r="S72" s="1"/>
      <c r="T72" s="1"/>
      <c r="U72" s="1"/>
      <c r="V72" s="1"/>
      <c r="W72" s="36"/>
      <c r="X72" s="34">
        <f>Main!$B72*Main!$A72*Main!F72</f>
        <v>0</v>
      </c>
      <c r="Y72" s="34">
        <f>Main!$B72*Main!$A72*Main!G72</f>
        <v>0</v>
      </c>
      <c r="Z72" s="34">
        <f>Main!$B72*Main!$A72*Main!H72</f>
        <v>0</v>
      </c>
      <c r="AA72" s="34">
        <f>Main!$B72*Main!$A72*Main!I72</f>
        <v>0</v>
      </c>
      <c r="AB72" s="34">
        <f>Main!$B72*Main!$A72*Main!J72</f>
        <v>0</v>
      </c>
      <c r="AC72" s="34">
        <f>Main!$B72*Main!$A72*Main!K72</f>
        <v>0</v>
      </c>
      <c r="AD72" s="34">
        <f>Main!$B72*Main!$A72*Main!L72</f>
        <v>0</v>
      </c>
      <c r="AE72" s="34">
        <f>Main!$B72*Main!$A72*Main!M72</f>
        <v>0</v>
      </c>
      <c r="AF72" s="34">
        <f>Main!$B72*Main!$A72*Main!N72</f>
        <v>0</v>
      </c>
      <c r="AG72" s="34">
        <f>Main!$B72*Main!$A72*Main!O72</f>
        <v>0</v>
      </c>
      <c r="AH72" s="34">
        <f>Main!$B72*Main!$A72*Main!P72</f>
        <v>0</v>
      </c>
      <c r="AI72" s="34">
        <f>Main!$B72*Main!$A72*Main!Q72</f>
        <v>0</v>
      </c>
      <c r="AJ72" s="34">
        <f>Main!$B72*Main!$A72*Main!R72</f>
        <v>0</v>
      </c>
      <c r="AK72" s="34">
        <f>Main!$B72*Main!$A72*Main!S72</f>
        <v>0</v>
      </c>
      <c r="AL72" s="34">
        <f>Main!$B72*Main!$A72*Main!T72</f>
        <v>0</v>
      </c>
      <c r="AM72" s="34">
        <f>Main!$B72*Main!$A72*Main!U72</f>
        <v>0</v>
      </c>
      <c r="AN72" s="34">
        <f>Main!$B72*Main!$A72*Main!V72</f>
        <v>0</v>
      </c>
    </row>
    <row r="73" spans="1:40">
      <c r="B73" s="9"/>
      <c r="D73" s="9" t="s">
        <v>212</v>
      </c>
      <c r="F73" s="1"/>
      <c r="G73" s="1"/>
      <c r="H73" s="1"/>
      <c r="I73" s="1"/>
      <c r="J73" s="1"/>
      <c r="K73" s="1"/>
      <c r="L73" s="1"/>
      <c r="M73" s="1"/>
      <c r="N73" s="1"/>
      <c r="O73" s="1"/>
      <c r="P73" s="1"/>
      <c r="Q73" s="1"/>
      <c r="R73" s="1"/>
      <c r="S73" s="1"/>
      <c r="T73" s="1"/>
      <c r="U73" s="1"/>
      <c r="V73" s="1"/>
      <c r="W73" s="36"/>
      <c r="X73" s="34">
        <f>Main!$B73*Main!$A73*Main!F73</f>
        <v>0</v>
      </c>
      <c r="Y73" s="34">
        <f>Main!$B73*Main!$A73*Main!G73</f>
        <v>0</v>
      </c>
      <c r="Z73" s="34">
        <f>Main!$B73*Main!$A73*Main!H73</f>
        <v>0</v>
      </c>
      <c r="AA73" s="34">
        <f>Main!$B73*Main!$A73*Main!I73</f>
        <v>0</v>
      </c>
      <c r="AB73" s="34">
        <f>Main!$B73*Main!$A73*Main!J73</f>
        <v>0</v>
      </c>
      <c r="AC73" s="34">
        <f>Main!$B73*Main!$A73*Main!K73</f>
        <v>0</v>
      </c>
      <c r="AD73" s="34">
        <f>Main!$B73*Main!$A73*Main!L73</f>
        <v>0</v>
      </c>
      <c r="AE73" s="34">
        <f>Main!$B73*Main!$A73*Main!M73</f>
        <v>0</v>
      </c>
      <c r="AF73" s="34">
        <f>Main!$B73*Main!$A73*Main!N73</f>
        <v>0</v>
      </c>
      <c r="AG73" s="34">
        <f>Main!$B73*Main!$A73*Main!O73</f>
        <v>0</v>
      </c>
      <c r="AH73" s="34">
        <f>Main!$B73*Main!$A73*Main!P73</f>
        <v>0</v>
      </c>
      <c r="AI73" s="34">
        <f>Main!$B73*Main!$A73*Main!Q73</f>
        <v>0</v>
      </c>
      <c r="AJ73" s="34">
        <f>Main!$B73*Main!$A73*Main!R73</f>
        <v>0</v>
      </c>
      <c r="AK73" s="34">
        <f>Main!$B73*Main!$A73*Main!S73</f>
        <v>0</v>
      </c>
      <c r="AL73" s="34">
        <f>Main!$B73*Main!$A73*Main!T73</f>
        <v>0</v>
      </c>
      <c r="AM73" s="34">
        <f>Main!$B73*Main!$A73*Main!U73</f>
        <v>0</v>
      </c>
      <c r="AN73" s="34">
        <f>Main!$B73*Main!$A73*Main!V73</f>
        <v>0</v>
      </c>
    </row>
    <row r="74" spans="1:40">
      <c r="B74" s="9"/>
      <c r="D74" t="s">
        <v>129</v>
      </c>
      <c r="F74" s="1"/>
      <c r="G74" s="1"/>
      <c r="H74" s="1"/>
      <c r="I74" s="1"/>
      <c r="J74" s="1"/>
      <c r="K74" s="1"/>
      <c r="L74" s="1"/>
      <c r="M74" s="1"/>
      <c r="N74" s="1"/>
      <c r="O74" s="1"/>
      <c r="P74" s="1"/>
      <c r="Q74" s="1"/>
      <c r="R74" s="1"/>
      <c r="S74" s="1"/>
      <c r="T74" s="1"/>
      <c r="U74" s="1"/>
      <c r="V74" s="1"/>
      <c r="W74" s="36"/>
      <c r="X74" s="34">
        <f>Main!$B74*Main!$A74*Main!F74</f>
        <v>0</v>
      </c>
      <c r="Y74" s="34">
        <f>Main!$B74*Main!$A74*Main!G74</f>
        <v>0</v>
      </c>
      <c r="Z74" s="34">
        <f>Main!$B74*Main!$A74*Main!H74</f>
        <v>0</v>
      </c>
      <c r="AA74" s="34">
        <f>Main!$B74*Main!$A74*Main!I74</f>
        <v>0</v>
      </c>
      <c r="AB74" s="34">
        <f>Main!$B74*Main!$A74*Main!J74</f>
        <v>0</v>
      </c>
      <c r="AC74" s="34">
        <f>Main!$B74*Main!$A74*Main!K74</f>
        <v>0</v>
      </c>
      <c r="AD74" s="34">
        <f>Main!$B74*Main!$A74*Main!L74</f>
        <v>0</v>
      </c>
      <c r="AE74" s="34">
        <f>Main!$B74*Main!$A74*Main!M74</f>
        <v>0</v>
      </c>
      <c r="AF74" s="34">
        <f>Main!$B74*Main!$A74*Main!N74</f>
        <v>0</v>
      </c>
      <c r="AG74" s="34">
        <f>Main!$B74*Main!$A74*Main!O74</f>
        <v>0</v>
      </c>
      <c r="AH74" s="34">
        <f>Main!$B74*Main!$A74*Main!P74</f>
        <v>0</v>
      </c>
      <c r="AI74" s="34">
        <f>Main!$B74*Main!$A74*Main!Q74</f>
        <v>0</v>
      </c>
      <c r="AJ74" s="34">
        <f>Main!$B74*Main!$A74*Main!R74</f>
        <v>0</v>
      </c>
      <c r="AK74" s="34">
        <f>Main!$B74*Main!$A74*Main!S74</f>
        <v>0</v>
      </c>
      <c r="AL74" s="34">
        <f>Main!$B74*Main!$A74*Main!T74</f>
        <v>0</v>
      </c>
      <c r="AM74" s="34">
        <f>Main!$B74*Main!$A74*Main!U74</f>
        <v>0</v>
      </c>
      <c r="AN74" s="34">
        <f>Main!$B74*Main!$A74*Main!V74</f>
        <v>0</v>
      </c>
    </row>
    <row r="75" spans="1:40">
      <c r="B75" s="9"/>
      <c r="D75" t="s">
        <v>45</v>
      </c>
      <c r="F75" s="1"/>
      <c r="G75" s="1"/>
      <c r="H75" s="1"/>
      <c r="I75" s="1"/>
      <c r="J75" s="1"/>
      <c r="K75" s="1"/>
      <c r="L75" s="1"/>
      <c r="M75" s="1"/>
      <c r="N75" s="1"/>
      <c r="O75" s="1"/>
      <c r="P75" s="1"/>
      <c r="Q75" s="1"/>
      <c r="R75" s="1"/>
      <c r="S75" s="1"/>
      <c r="T75" s="1"/>
      <c r="U75" s="1"/>
      <c r="V75" s="1"/>
      <c r="W75" s="36"/>
      <c r="X75" s="34">
        <f>Main!$B75*Main!$A75*Main!F75</f>
        <v>0</v>
      </c>
      <c r="Y75" s="34">
        <f>Main!$B75*Main!$A75*Main!G75</f>
        <v>0</v>
      </c>
      <c r="Z75" s="34">
        <f>Main!$B75*Main!$A75*Main!H75</f>
        <v>0</v>
      </c>
      <c r="AA75" s="34">
        <f>Main!$B75*Main!$A75*Main!I75</f>
        <v>0</v>
      </c>
      <c r="AB75" s="34">
        <f>Main!$B75*Main!$A75*Main!J75</f>
        <v>0</v>
      </c>
      <c r="AC75" s="34">
        <f>Main!$B75*Main!$A75*Main!K75</f>
        <v>0</v>
      </c>
      <c r="AD75" s="34">
        <f>Main!$B75*Main!$A75*Main!L75</f>
        <v>0</v>
      </c>
      <c r="AE75" s="34">
        <f>Main!$B75*Main!$A75*Main!M75</f>
        <v>0</v>
      </c>
      <c r="AF75" s="34">
        <f>Main!$B75*Main!$A75*Main!N75</f>
        <v>0</v>
      </c>
      <c r="AG75" s="34">
        <f>Main!$B75*Main!$A75*Main!O75</f>
        <v>0</v>
      </c>
      <c r="AH75" s="34">
        <f>Main!$B75*Main!$A75*Main!P75</f>
        <v>0</v>
      </c>
      <c r="AI75" s="34">
        <f>Main!$B75*Main!$A75*Main!Q75</f>
        <v>0</v>
      </c>
      <c r="AJ75" s="34">
        <f>Main!$B75*Main!$A75*Main!R75</f>
        <v>0</v>
      </c>
      <c r="AK75" s="34">
        <f>Main!$B75*Main!$A75*Main!S75</f>
        <v>0</v>
      </c>
      <c r="AL75" s="34">
        <f>Main!$B75*Main!$A75*Main!T75</f>
        <v>0</v>
      </c>
      <c r="AM75" s="34">
        <f>Main!$B75*Main!$A75*Main!U75</f>
        <v>0</v>
      </c>
      <c r="AN75" s="34">
        <f>Main!$B75*Main!$A75*Main!V75</f>
        <v>0</v>
      </c>
    </row>
    <row r="76" spans="1:40">
      <c r="A76" s="14">
        <v>10</v>
      </c>
      <c r="B76" s="9">
        <v>0.1</v>
      </c>
      <c r="C76" s="9" t="s">
        <v>149</v>
      </c>
      <c r="E76" s="9"/>
      <c r="F76">
        <v>6</v>
      </c>
      <c r="G76">
        <v>3</v>
      </c>
      <c r="H76">
        <v>10</v>
      </c>
      <c r="I76" s="19">
        <v>5</v>
      </c>
      <c r="J76">
        <v>10</v>
      </c>
      <c r="K76" s="22">
        <f>J76</f>
        <v>10</v>
      </c>
      <c r="L76" s="19">
        <v>5</v>
      </c>
      <c r="M76">
        <v>1</v>
      </c>
      <c r="N76">
        <v>3</v>
      </c>
      <c r="O76">
        <v>2</v>
      </c>
      <c r="P76" s="11">
        <v>0</v>
      </c>
      <c r="Q76">
        <v>5</v>
      </c>
      <c r="R76">
        <v>6</v>
      </c>
      <c r="S76">
        <v>6</v>
      </c>
      <c r="T76">
        <v>3</v>
      </c>
      <c r="U76">
        <v>2</v>
      </c>
      <c r="V76">
        <v>1</v>
      </c>
      <c r="W76" s="36"/>
      <c r="X76" s="34">
        <f>Main!$B76*Main!$A76*Main!F76</f>
        <v>6</v>
      </c>
      <c r="Y76" s="34">
        <f>Main!$B76*Main!$A76*Main!G76</f>
        <v>3</v>
      </c>
      <c r="Z76" s="34">
        <f>Main!$B76*Main!$A76*Main!H76</f>
        <v>10</v>
      </c>
      <c r="AA76" s="34">
        <f>Main!$B76*Main!$A76*Main!I76</f>
        <v>5</v>
      </c>
      <c r="AB76" s="34">
        <f>Main!$B76*Main!$A76*Main!J76</f>
        <v>10</v>
      </c>
      <c r="AC76" s="34">
        <f>Main!$B76*Main!$A76*Main!K76</f>
        <v>10</v>
      </c>
      <c r="AD76" s="34">
        <f>Main!$B76*Main!$A76*Main!L76</f>
        <v>5</v>
      </c>
      <c r="AE76" s="34">
        <f>Main!$B76*Main!$A76*Main!M76</f>
        <v>1</v>
      </c>
      <c r="AF76" s="34">
        <f>Main!$B76*Main!$A76*Main!N76</f>
        <v>3</v>
      </c>
      <c r="AG76" s="34">
        <f>Main!$B76*Main!$A76*Main!O76</f>
        <v>2</v>
      </c>
      <c r="AH76" s="34">
        <f>Main!$B76*Main!$A76*Main!P76</f>
        <v>0</v>
      </c>
      <c r="AI76" s="34">
        <f>Main!$B76*Main!$A76*Main!Q76</f>
        <v>5</v>
      </c>
      <c r="AJ76" s="34">
        <f>Main!$B76*Main!$A76*Main!R76</f>
        <v>6</v>
      </c>
      <c r="AK76" s="34">
        <f>Main!$B76*Main!$A76*Main!S76</f>
        <v>6</v>
      </c>
      <c r="AL76" s="34">
        <f>Main!$B76*Main!$A76*Main!T76</f>
        <v>3</v>
      </c>
      <c r="AM76" s="34">
        <f>Main!$B76*Main!$A76*Main!U76</f>
        <v>2</v>
      </c>
      <c r="AN76" s="34">
        <f>Main!$B76*Main!$A76*Main!V76</f>
        <v>1</v>
      </c>
    </row>
    <row r="77" spans="1:40">
      <c r="B77" s="9"/>
      <c r="D77" s="9" t="s">
        <v>150</v>
      </c>
      <c r="F77" s="1"/>
      <c r="G77" s="1"/>
      <c r="H77" s="1"/>
      <c r="I77" s="1"/>
      <c r="J77" s="1"/>
      <c r="K77" s="1"/>
      <c r="L77" s="1"/>
      <c r="M77" s="1"/>
      <c r="N77" s="1"/>
      <c r="O77" s="1"/>
      <c r="P77" s="1"/>
      <c r="Q77" s="1"/>
      <c r="R77" s="1"/>
      <c r="S77" s="1"/>
      <c r="T77" s="1"/>
      <c r="U77" s="1"/>
      <c r="V77" s="1"/>
      <c r="W77" s="36"/>
      <c r="X77" s="34">
        <f>Main!$B77*Main!$A77*Main!F77</f>
        <v>0</v>
      </c>
      <c r="Y77" s="34">
        <f>Main!$B77*Main!$A77*Main!G77</f>
        <v>0</v>
      </c>
      <c r="Z77" s="34">
        <f>Main!$B77*Main!$A77*Main!H77</f>
        <v>0</v>
      </c>
      <c r="AA77" s="34">
        <f>Main!$B77*Main!$A77*Main!I77</f>
        <v>0</v>
      </c>
      <c r="AB77" s="34">
        <f>Main!$B77*Main!$A77*Main!J77</f>
        <v>0</v>
      </c>
      <c r="AC77" s="34">
        <f>Main!$B77*Main!$A77*Main!K77</f>
        <v>0</v>
      </c>
      <c r="AD77" s="34">
        <f>Main!$B77*Main!$A77*Main!L77</f>
        <v>0</v>
      </c>
      <c r="AE77" s="34">
        <f>Main!$B77*Main!$A77*Main!M77</f>
        <v>0</v>
      </c>
      <c r="AF77" s="34">
        <f>Main!$B77*Main!$A77*Main!N77</f>
        <v>0</v>
      </c>
      <c r="AG77" s="34">
        <f>Main!$B77*Main!$A77*Main!O77</f>
        <v>0</v>
      </c>
      <c r="AH77" s="34">
        <f>Main!$B77*Main!$A77*Main!P77</f>
        <v>0</v>
      </c>
      <c r="AI77" s="34">
        <f>Main!$B77*Main!$A77*Main!Q77</f>
        <v>0</v>
      </c>
      <c r="AJ77" s="34">
        <f>Main!$B77*Main!$A77*Main!R77</f>
        <v>0</v>
      </c>
      <c r="AK77" s="34">
        <f>Main!$B77*Main!$A77*Main!S77</f>
        <v>0</v>
      </c>
      <c r="AL77" s="34">
        <f>Main!$B77*Main!$A77*Main!T77</f>
        <v>0</v>
      </c>
      <c r="AM77" s="34">
        <f>Main!$B77*Main!$A77*Main!U77</f>
        <v>0</v>
      </c>
      <c r="AN77" s="34">
        <f>Main!$B77*Main!$A77*Main!V77</f>
        <v>0</v>
      </c>
    </row>
    <row r="78" spans="1:40">
      <c r="B78" s="9"/>
      <c r="D78" s="9" t="s">
        <v>204</v>
      </c>
      <c r="F78" s="1"/>
      <c r="G78" s="1"/>
      <c r="H78" s="1"/>
      <c r="I78" s="1"/>
      <c r="J78" s="1"/>
      <c r="K78" s="1"/>
      <c r="L78" s="1"/>
      <c r="M78" s="1"/>
      <c r="N78" s="1"/>
      <c r="O78" s="1"/>
      <c r="P78" s="1"/>
      <c r="Q78" s="1"/>
      <c r="R78" s="1"/>
      <c r="S78" s="1"/>
      <c r="T78" s="1"/>
      <c r="U78" s="1"/>
      <c r="V78" s="1"/>
      <c r="W78" s="36"/>
      <c r="X78" s="34">
        <f>Main!$B78*Main!$A78*Main!F78</f>
        <v>0</v>
      </c>
      <c r="Y78" s="34">
        <f>Main!$B78*Main!$A78*Main!G78</f>
        <v>0</v>
      </c>
      <c r="Z78" s="34">
        <f>Main!$B78*Main!$A78*Main!H78</f>
        <v>0</v>
      </c>
      <c r="AA78" s="34">
        <f>Main!$B78*Main!$A78*Main!I78</f>
        <v>0</v>
      </c>
      <c r="AB78" s="34">
        <f>Main!$B78*Main!$A78*Main!J78</f>
        <v>0</v>
      </c>
      <c r="AC78" s="34">
        <f>Main!$B78*Main!$A78*Main!K78</f>
        <v>0</v>
      </c>
      <c r="AD78" s="34">
        <f>Main!$B78*Main!$A78*Main!L78</f>
        <v>0</v>
      </c>
      <c r="AE78" s="34">
        <f>Main!$B78*Main!$A78*Main!M78</f>
        <v>0</v>
      </c>
      <c r="AF78" s="34">
        <f>Main!$B78*Main!$A78*Main!N78</f>
        <v>0</v>
      </c>
      <c r="AG78" s="34">
        <f>Main!$B78*Main!$A78*Main!O78</f>
        <v>0</v>
      </c>
      <c r="AH78" s="34">
        <f>Main!$B78*Main!$A78*Main!P78</f>
        <v>0</v>
      </c>
      <c r="AI78" s="34">
        <f>Main!$B78*Main!$A78*Main!Q78</f>
        <v>0</v>
      </c>
      <c r="AJ78" s="34">
        <f>Main!$B78*Main!$A78*Main!R78</f>
        <v>0</v>
      </c>
      <c r="AK78" s="34">
        <f>Main!$B78*Main!$A78*Main!S78</f>
        <v>0</v>
      </c>
      <c r="AL78" s="34">
        <f>Main!$B78*Main!$A78*Main!T78</f>
        <v>0</v>
      </c>
      <c r="AM78" s="34">
        <f>Main!$B78*Main!$A78*Main!U78</f>
        <v>0</v>
      </c>
      <c r="AN78" s="34">
        <f>Main!$B78*Main!$A78*Main!V78</f>
        <v>0</v>
      </c>
    </row>
    <row r="79" spans="1:40">
      <c r="B79" s="9"/>
      <c r="D79" s="9" t="s">
        <v>151</v>
      </c>
      <c r="F79" s="1"/>
      <c r="G79" s="1"/>
      <c r="H79" s="1"/>
      <c r="I79" s="1"/>
      <c r="J79" s="1"/>
      <c r="K79" s="1"/>
      <c r="L79" s="1"/>
      <c r="M79" s="1"/>
      <c r="N79" s="1"/>
      <c r="O79" s="1"/>
      <c r="P79" s="1"/>
      <c r="Q79" s="1"/>
      <c r="R79" s="1"/>
      <c r="S79" s="1"/>
      <c r="T79" s="1"/>
      <c r="U79" s="1"/>
      <c r="V79" s="1"/>
      <c r="W79" s="36"/>
      <c r="X79" s="34">
        <f>Main!$B79*Main!$A79*Main!F79</f>
        <v>0</v>
      </c>
      <c r="Y79" s="34">
        <f>Main!$B79*Main!$A79*Main!G79</f>
        <v>0</v>
      </c>
      <c r="Z79" s="34">
        <f>Main!$B79*Main!$A79*Main!H79</f>
        <v>0</v>
      </c>
      <c r="AA79" s="34">
        <f>Main!$B79*Main!$A79*Main!I79</f>
        <v>0</v>
      </c>
      <c r="AB79" s="34">
        <f>Main!$B79*Main!$A79*Main!J79</f>
        <v>0</v>
      </c>
      <c r="AC79" s="34">
        <f>Main!$B79*Main!$A79*Main!K79</f>
        <v>0</v>
      </c>
      <c r="AD79" s="34">
        <f>Main!$B79*Main!$A79*Main!L79</f>
        <v>0</v>
      </c>
      <c r="AE79" s="34">
        <f>Main!$B79*Main!$A79*Main!M79</f>
        <v>0</v>
      </c>
      <c r="AF79" s="34">
        <f>Main!$B79*Main!$A79*Main!N79</f>
        <v>0</v>
      </c>
      <c r="AG79" s="34">
        <f>Main!$B79*Main!$A79*Main!O79</f>
        <v>0</v>
      </c>
      <c r="AH79" s="34">
        <f>Main!$B79*Main!$A79*Main!P79</f>
        <v>0</v>
      </c>
      <c r="AI79" s="34">
        <f>Main!$B79*Main!$A79*Main!Q79</f>
        <v>0</v>
      </c>
      <c r="AJ79" s="34">
        <f>Main!$B79*Main!$A79*Main!R79</f>
        <v>0</v>
      </c>
      <c r="AK79" s="34">
        <f>Main!$B79*Main!$A79*Main!S79</f>
        <v>0</v>
      </c>
      <c r="AL79" s="34">
        <f>Main!$B79*Main!$A79*Main!T79</f>
        <v>0</v>
      </c>
      <c r="AM79" s="34">
        <f>Main!$B79*Main!$A79*Main!U79</f>
        <v>0</v>
      </c>
      <c r="AN79" s="34">
        <f>Main!$B79*Main!$A79*Main!V79</f>
        <v>0</v>
      </c>
    </row>
    <row r="80" spans="1:40">
      <c r="A80" s="4">
        <v>10</v>
      </c>
      <c r="B80" s="9">
        <v>0.1</v>
      </c>
      <c r="C80" s="9" t="s">
        <v>218</v>
      </c>
      <c r="E80" s="9"/>
      <c r="F80" s="47">
        <f>10*VLOOKUP(F57,'Bike transport weight'!$B$9:$G$149,6)</f>
        <v>9.5</v>
      </c>
      <c r="G80" s="47">
        <f>10*VLOOKUP(G57,'Bike transport weight'!$B$9:$G$149,6)</f>
        <v>10</v>
      </c>
      <c r="H80" s="47">
        <f>10*VLOOKUP(H57,'Bike transport weight'!$B$9:$G$149,6)</f>
        <v>6.5</v>
      </c>
      <c r="I80" s="47">
        <f>10*VLOOKUP(I57,'Bike transport weight'!$B$9:$G$149,6)</f>
        <v>4.5</v>
      </c>
      <c r="J80" s="47">
        <f>10*VLOOKUP(J57,'Bike transport weight'!$B$9:$G$149,6)</f>
        <v>10</v>
      </c>
      <c r="K80" s="47">
        <f>10*VLOOKUP(K57,'Bike transport weight'!$B$9:$G$149,6)</f>
        <v>9</v>
      </c>
      <c r="L80" s="47">
        <f>10*VLOOKUP(L57,'Bike transport weight'!$B$9:$G$149,6)</f>
        <v>6</v>
      </c>
      <c r="M80" s="47">
        <f>10*VLOOKUP(M57,'Bike transport weight'!$B$9:$G$149,6)</f>
        <v>10</v>
      </c>
      <c r="N80" s="47">
        <f>10*VLOOKUP(N57,'Bike transport weight'!$B$9:$G$149,6)</f>
        <v>10</v>
      </c>
      <c r="O80" s="47">
        <f>10*VLOOKUP(O57,'Bike transport weight'!$B$9:$G$149,6)</f>
        <v>10</v>
      </c>
      <c r="P80" s="47">
        <f>10*VLOOKUP(P57,'Bike transport weight'!$B$9:$G$149,6)</f>
        <v>4</v>
      </c>
      <c r="Q80" s="47">
        <f>10*VLOOKUP(Q57,'Bike transport weight'!$B$9:$G$149,6)</f>
        <v>6</v>
      </c>
      <c r="R80" s="47">
        <f>10*VLOOKUP(R57,'Bike transport weight'!$B$9:$G$149,6)</f>
        <v>4</v>
      </c>
      <c r="S80" s="47">
        <f>10*VLOOKUP(S57,'Bike transport weight'!$B$9:$G$149,6)</f>
        <v>3</v>
      </c>
      <c r="T80" s="47">
        <f>10*VLOOKUP(T57,'Bike transport weight'!$B$9:$G$149,6)</f>
        <v>0</v>
      </c>
      <c r="U80" s="47">
        <f>10*VLOOKUP(U57,'Bike transport weight'!$B$9:$G$149,6)</f>
        <v>10</v>
      </c>
      <c r="V80" s="47">
        <f>10*VLOOKUP(V57,'Bike transport weight'!$B$9:$G$149,6)</f>
        <v>10</v>
      </c>
      <c r="W80" s="36"/>
      <c r="X80" s="34">
        <f>Main!$B80*Main!$A80*Main!F80</f>
        <v>9.5</v>
      </c>
      <c r="Y80" s="34">
        <f>Main!$B80*Main!$A80*Main!G80</f>
        <v>10</v>
      </c>
      <c r="Z80" s="34">
        <f>Main!$B80*Main!$A80*Main!H80</f>
        <v>6.5</v>
      </c>
      <c r="AA80" s="34">
        <f>Main!$B80*Main!$A80*Main!I80</f>
        <v>4.5</v>
      </c>
      <c r="AB80" s="34">
        <f>Main!$B80*Main!$A80*Main!J80</f>
        <v>10</v>
      </c>
      <c r="AC80" s="34">
        <f>Main!$B80*Main!$A80*Main!K80</f>
        <v>9</v>
      </c>
      <c r="AD80" s="34">
        <f>Main!$B80*Main!$A80*Main!L80</f>
        <v>6</v>
      </c>
      <c r="AE80" s="34">
        <f>Main!$B80*Main!$A80*Main!M80</f>
        <v>10</v>
      </c>
      <c r="AF80" s="34">
        <f>Main!$B80*Main!$A80*Main!N80</f>
        <v>10</v>
      </c>
      <c r="AG80" s="34">
        <f>Main!$B80*Main!$A80*Main!O80</f>
        <v>10</v>
      </c>
      <c r="AH80" s="34">
        <f>Main!$B80*Main!$A80*Main!P80</f>
        <v>4</v>
      </c>
      <c r="AI80" s="34">
        <f>Main!$B80*Main!$A80*Main!Q80</f>
        <v>6</v>
      </c>
      <c r="AJ80" s="34">
        <f>Main!$B80*Main!$A80*Main!R80</f>
        <v>4</v>
      </c>
      <c r="AK80" s="34">
        <f>Main!$B80*Main!$A80*Main!S80</f>
        <v>3</v>
      </c>
      <c r="AL80" s="34">
        <f>Main!$B80*Main!$A80*Main!T80</f>
        <v>0</v>
      </c>
      <c r="AM80" s="34">
        <f>Main!$B80*Main!$A80*Main!U80</f>
        <v>10</v>
      </c>
      <c r="AN80" s="34">
        <f>Main!$B80*Main!$A80*Main!V80</f>
        <v>10</v>
      </c>
    </row>
    <row r="81" spans="1:40">
      <c r="B81" s="9"/>
      <c r="D81" s="9" t="s">
        <v>219</v>
      </c>
      <c r="F81" s="1"/>
      <c r="G81" s="1"/>
      <c r="H81" s="1"/>
      <c r="I81" s="1"/>
      <c r="J81" s="1"/>
      <c r="K81" s="1"/>
      <c r="L81" s="1"/>
      <c r="M81" s="1"/>
      <c r="N81" s="1"/>
      <c r="O81" s="1"/>
      <c r="P81" s="1"/>
      <c r="Q81" s="1"/>
      <c r="R81" s="1"/>
      <c r="S81" s="1"/>
      <c r="T81" s="1"/>
      <c r="U81" s="1"/>
      <c r="V81" s="1"/>
      <c r="W81" s="36"/>
      <c r="X81" s="34">
        <f>Main!$B81*Main!$A81*Main!F81</f>
        <v>0</v>
      </c>
      <c r="Y81" s="34">
        <f>Main!$B81*Main!$A81*Main!G81</f>
        <v>0</v>
      </c>
      <c r="Z81" s="34">
        <f>Main!$B81*Main!$A81*Main!H81</f>
        <v>0</v>
      </c>
      <c r="AA81" s="34">
        <f>Main!$B81*Main!$A81*Main!I81</f>
        <v>0</v>
      </c>
      <c r="AB81" s="34">
        <f>Main!$B81*Main!$A81*Main!J81</f>
        <v>0</v>
      </c>
      <c r="AC81" s="34">
        <f>Main!$B81*Main!$A81*Main!K81</f>
        <v>0</v>
      </c>
      <c r="AD81" s="34">
        <f>Main!$B81*Main!$A81*Main!L81</f>
        <v>0</v>
      </c>
      <c r="AE81" s="34">
        <f>Main!$B81*Main!$A81*Main!M81</f>
        <v>0</v>
      </c>
      <c r="AF81" s="34">
        <f>Main!$B81*Main!$A81*Main!N81</f>
        <v>0</v>
      </c>
      <c r="AG81" s="34">
        <f>Main!$B81*Main!$A81*Main!O81</f>
        <v>0</v>
      </c>
      <c r="AH81" s="34">
        <f>Main!$B81*Main!$A81*Main!P81</f>
        <v>0</v>
      </c>
      <c r="AI81" s="34">
        <f>Main!$B81*Main!$A81*Main!Q81</f>
        <v>0</v>
      </c>
      <c r="AJ81" s="34">
        <f>Main!$B81*Main!$A81*Main!R81</f>
        <v>0</v>
      </c>
      <c r="AK81" s="34">
        <f>Main!$B81*Main!$A81*Main!S81</f>
        <v>0</v>
      </c>
      <c r="AL81" s="34">
        <f>Main!$B81*Main!$A81*Main!T81</f>
        <v>0</v>
      </c>
      <c r="AM81" s="34">
        <f>Main!$B81*Main!$A81*Main!U81</f>
        <v>0</v>
      </c>
      <c r="AN81" s="34">
        <f>Main!$B81*Main!$A81*Main!V81</f>
        <v>0</v>
      </c>
    </row>
    <row r="82" spans="1:40">
      <c r="A82" s="14">
        <v>9</v>
      </c>
      <c r="B82" s="9">
        <v>0.1</v>
      </c>
      <c r="C82" s="9" t="s">
        <v>316</v>
      </c>
      <c r="E82" s="9"/>
      <c r="F82" s="11">
        <v>7</v>
      </c>
      <c r="G82" s="11">
        <v>8</v>
      </c>
      <c r="H82" s="11">
        <v>4</v>
      </c>
      <c r="I82" s="11">
        <v>5</v>
      </c>
      <c r="J82" s="11">
        <v>8</v>
      </c>
      <c r="K82" s="11">
        <v>8</v>
      </c>
      <c r="L82" s="11">
        <v>7</v>
      </c>
      <c r="M82" s="11">
        <v>10</v>
      </c>
      <c r="N82" s="11">
        <v>3</v>
      </c>
      <c r="O82" s="11">
        <v>7</v>
      </c>
      <c r="P82" s="11">
        <v>7</v>
      </c>
      <c r="Q82" s="11">
        <v>5</v>
      </c>
      <c r="R82" s="11">
        <v>0</v>
      </c>
      <c r="S82" s="11">
        <v>0</v>
      </c>
      <c r="T82" s="11">
        <v>3</v>
      </c>
      <c r="U82" s="11">
        <v>8</v>
      </c>
      <c r="V82" s="11">
        <v>8</v>
      </c>
      <c r="W82" s="36"/>
      <c r="X82" s="34">
        <f>Main!$B82*Main!$A82*Main!F82</f>
        <v>6.3</v>
      </c>
      <c r="Y82" s="34">
        <f>Main!$B82*Main!$A82*Main!G82</f>
        <v>7.2</v>
      </c>
      <c r="Z82" s="34">
        <f>Main!$B82*Main!$A82*Main!H82</f>
        <v>3.6</v>
      </c>
      <c r="AA82" s="34">
        <f>Main!$B82*Main!$A82*Main!I82</f>
        <v>4.5</v>
      </c>
      <c r="AB82" s="34">
        <f>Main!$B82*Main!$A82*Main!J82</f>
        <v>7.2</v>
      </c>
      <c r="AC82" s="34">
        <f>Main!$B82*Main!$A82*Main!K82</f>
        <v>7.2</v>
      </c>
      <c r="AD82" s="34">
        <f>Main!$B82*Main!$A82*Main!L82</f>
        <v>6.3</v>
      </c>
      <c r="AE82" s="34">
        <f>Main!$B82*Main!$A82*Main!M82</f>
        <v>9</v>
      </c>
      <c r="AF82" s="34">
        <f>Main!$B82*Main!$A82*Main!N82</f>
        <v>2.7</v>
      </c>
      <c r="AG82" s="34">
        <f>Main!$B82*Main!$A82*Main!O82</f>
        <v>6.3</v>
      </c>
      <c r="AH82" s="34">
        <f>Main!$B82*Main!$A82*Main!P82</f>
        <v>6.3</v>
      </c>
      <c r="AI82" s="34">
        <f>Main!$B82*Main!$A82*Main!Q82</f>
        <v>4.5</v>
      </c>
      <c r="AJ82" s="34">
        <f>Main!$B82*Main!$A82*Main!R82</f>
        <v>0</v>
      </c>
      <c r="AK82" s="34">
        <f>Main!$B82*Main!$A82*Main!S82</f>
        <v>0</v>
      </c>
      <c r="AL82" s="34">
        <f>Main!$B82*Main!$A82*Main!T82</f>
        <v>2.7</v>
      </c>
      <c r="AM82" s="34">
        <f>Main!$B82*Main!$A82*Main!U82</f>
        <v>7.2</v>
      </c>
      <c r="AN82" s="34">
        <f>Main!$B82*Main!$A82*Main!V82</f>
        <v>7.2</v>
      </c>
    </row>
    <row r="83" spans="1:40">
      <c r="B83" s="9"/>
      <c r="D83" s="9" t="s">
        <v>315</v>
      </c>
      <c r="F83" s="1"/>
      <c r="G83" s="1"/>
      <c r="H83" s="1"/>
      <c r="I83" s="1"/>
      <c r="J83" s="1"/>
      <c r="K83" s="1"/>
      <c r="L83" s="1"/>
      <c r="M83" s="1"/>
      <c r="N83" s="1"/>
      <c r="O83" s="1"/>
      <c r="P83" s="1"/>
      <c r="Q83" s="1"/>
      <c r="R83" s="1"/>
      <c r="S83" s="1"/>
      <c r="T83" s="1"/>
      <c r="U83" s="1"/>
      <c r="V83" s="1"/>
      <c r="W83" s="36"/>
      <c r="X83" s="34">
        <f>Main!$B83*Main!$A83*Main!F83</f>
        <v>0</v>
      </c>
      <c r="Y83" s="34">
        <f>Main!$B83*Main!$A83*Main!G83</f>
        <v>0</v>
      </c>
      <c r="Z83" s="34">
        <f>Main!$B83*Main!$A83*Main!H83</f>
        <v>0</v>
      </c>
      <c r="AA83" s="34">
        <f>Main!$B83*Main!$A83*Main!I83</f>
        <v>0</v>
      </c>
      <c r="AB83" s="34">
        <f>Main!$B83*Main!$A83*Main!J83</f>
        <v>0</v>
      </c>
      <c r="AC83" s="34">
        <f>Main!$B83*Main!$A83*Main!K83</f>
        <v>0</v>
      </c>
      <c r="AD83" s="34">
        <f>Main!$B83*Main!$A83*Main!L83</f>
        <v>0</v>
      </c>
      <c r="AE83" s="34">
        <f>Main!$B83*Main!$A83*Main!M83</f>
        <v>0</v>
      </c>
      <c r="AF83" s="34">
        <f>Main!$B83*Main!$A83*Main!N83</f>
        <v>0</v>
      </c>
      <c r="AG83" s="34">
        <f>Main!$B83*Main!$A83*Main!O83</f>
        <v>0</v>
      </c>
      <c r="AH83" s="34">
        <f>Main!$B83*Main!$A83*Main!P83</f>
        <v>0</v>
      </c>
      <c r="AI83" s="34">
        <f>Main!$B83*Main!$A83*Main!Q83</f>
        <v>0</v>
      </c>
      <c r="AJ83" s="34">
        <f>Main!$B83*Main!$A83*Main!R83</f>
        <v>0</v>
      </c>
      <c r="AK83" s="34">
        <f>Main!$B83*Main!$A83*Main!S83</f>
        <v>0</v>
      </c>
      <c r="AL83" s="34">
        <f>Main!$B83*Main!$A83*Main!T83</f>
        <v>0</v>
      </c>
      <c r="AM83" s="34">
        <f>Main!$B83*Main!$A83*Main!U83</f>
        <v>0</v>
      </c>
      <c r="AN83" s="34">
        <f>Main!$B83*Main!$A83*Main!V83</f>
        <v>0</v>
      </c>
    </row>
    <row r="84" spans="1:40">
      <c r="B84" s="9"/>
      <c r="D84" s="9" t="s">
        <v>321</v>
      </c>
      <c r="F84" s="1"/>
      <c r="G84" s="1"/>
      <c r="H84" s="1"/>
      <c r="I84" s="1"/>
      <c r="J84" s="1"/>
      <c r="K84" s="1"/>
      <c r="L84" s="1"/>
      <c r="M84" s="1"/>
      <c r="N84" s="1"/>
      <c r="O84" s="1"/>
      <c r="P84" s="1"/>
      <c r="Q84" s="1"/>
      <c r="R84" s="1"/>
      <c r="S84" s="1"/>
      <c r="T84" s="1"/>
      <c r="U84" s="1"/>
      <c r="V84" s="1"/>
      <c r="W84" s="36"/>
      <c r="X84" s="34">
        <f>Main!$B84*Main!$A84*Main!F84</f>
        <v>0</v>
      </c>
      <c r="Y84" s="34">
        <f>Main!$B84*Main!$A84*Main!G84</f>
        <v>0</v>
      </c>
      <c r="Z84" s="34">
        <f>Main!$B84*Main!$A84*Main!H84</f>
        <v>0</v>
      </c>
      <c r="AA84" s="34">
        <f>Main!$B84*Main!$A84*Main!I84</f>
        <v>0</v>
      </c>
      <c r="AB84" s="34">
        <f>Main!$B84*Main!$A84*Main!J84</f>
        <v>0</v>
      </c>
      <c r="AC84" s="34">
        <f>Main!$B84*Main!$A84*Main!K84</f>
        <v>0</v>
      </c>
      <c r="AD84" s="34">
        <f>Main!$B84*Main!$A84*Main!L84</f>
        <v>0</v>
      </c>
      <c r="AE84" s="34">
        <f>Main!$B84*Main!$A84*Main!M84</f>
        <v>0</v>
      </c>
      <c r="AF84" s="34">
        <f>Main!$B84*Main!$A84*Main!N84</f>
        <v>0</v>
      </c>
      <c r="AG84" s="34">
        <f>Main!$B84*Main!$A84*Main!O84</f>
        <v>0</v>
      </c>
      <c r="AH84" s="34">
        <f>Main!$B84*Main!$A84*Main!P84</f>
        <v>0</v>
      </c>
      <c r="AI84" s="34">
        <f>Main!$B84*Main!$A84*Main!Q84</f>
        <v>0</v>
      </c>
      <c r="AJ84" s="34">
        <f>Main!$B84*Main!$A84*Main!R84</f>
        <v>0</v>
      </c>
      <c r="AK84" s="34">
        <f>Main!$B84*Main!$A84*Main!S84</f>
        <v>0</v>
      </c>
      <c r="AL84" s="34">
        <f>Main!$B84*Main!$A84*Main!T84</f>
        <v>0</v>
      </c>
      <c r="AM84" s="34">
        <f>Main!$B84*Main!$A84*Main!U84</f>
        <v>0</v>
      </c>
      <c r="AN84" s="34">
        <f>Main!$B84*Main!$A84*Main!V84</f>
        <v>0</v>
      </c>
    </row>
    <row r="85" spans="1:40">
      <c r="B85" s="9"/>
      <c r="D85" s="9" t="s">
        <v>320</v>
      </c>
      <c r="F85" s="1"/>
      <c r="G85" s="1"/>
      <c r="H85" s="1"/>
      <c r="I85" s="1"/>
      <c r="J85" s="1"/>
      <c r="K85" s="1"/>
      <c r="L85" s="1"/>
      <c r="M85" s="1"/>
      <c r="N85" s="1"/>
      <c r="O85" s="1"/>
      <c r="P85" s="1"/>
      <c r="Q85" s="1"/>
      <c r="R85" s="1"/>
      <c r="S85" s="1"/>
      <c r="T85" s="1"/>
      <c r="U85" s="1"/>
      <c r="V85" s="1"/>
      <c r="W85" s="36"/>
      <c r="X85" s="34">
        <f>Main!$B85*Main!$A85*Main!F85</f>
        <v>0</v>
      </c>
      <c r="Y85" s="34">
        <f>Main!$B85*Main!$A85*Main!G85</f>
        <v>0</v>
      </c>
      <c r="Z85" s="34">
        <f>Main!$B85*Main!$A85*Main!H85</f>
        <v>0</v>
      </c>
      <c r="AA85" s="34">
        <f>Main!$B85*Main!$A85*Main!I85</f>
        <v>0</v>
      </c>
      <c r="AB85" s="34">
        <f>Main!$B85*Main!$A85*Main!J85</f>
        <v>0</v>
      </c>
      <c r="AC85" s="34">
        <f>Main!$B85*Main!$A85*Main!K85</f>
        <v>0</v>
      </c>
      <c r="AD85" s="34">
        <f>Main!$B85*Main!$A85*Main!L85</f>
        <v>0</v>
      </c>
      <c r="AE85" s="34">
        <f>Main!$B85*Main!$A85*Main!M85</f>
        <v>0</v>
      </c>
      <c r="AF85" s="34">
        <f>Main!$B85*Main!$A85*Main!N85</f>
        <v>0</v>
      </c>
      <c r="AG85" s="34">
        <f>Main!$B85*Main!$A85*Main!O85</f>
        <v>0</v>
      </c>
      <c r="AH85" s="34">
        <f>Main!$B85*Main!$A85*Main!P85</f>
        <v>0</v>
      </c>
      <c r="AI85" s="34">
        <f>Main!$B85*Main!$A85*Main!Q85</f>
        <v>0</v>
      </c>
      <c r="AJ85" s="34">
        <f>Main!$B85*Main!$A85*Main!R85</f>
        <v>0</v>
      </c>
      <c r="AK85" s="34">
        <f>Main!$B85*Main!$A85*Main!S85</f>
        <v>0</v>
      </c>
      <c r="AL85" s="34">
        <f>Main!$B85*Main!$A85*Main!T85</f>
        <v>0</v>
      </c>
      <c r="AM85" s="34">
        <f>Main!$B85*Main!$A85*Main!U85</f>
        <v>0</v>
      </c>
      <c r="AN85" s="34">
        <f>Main!$B85*Main!$A85*Main!V85</f>
        <v>0</v>
      </c>
    </row>
    <row r="86" spans="1:40">
      <c r="B86" s="9"/>
      <c r="D86" s="9" t="s">
        <v>319</v>
      </c>
      <c r="F86" s="1"/>
      <c r="G86" s="1"/>
      <c r="H86" s="1"/>
      <c r="I86" s="1"/>
      <c r="J86" s="1"/>
      <c r="K86" s="1"/>
      <c r="L86" s="1"/>
      <c r="M86" s="1"/>
      <c r="N86" s="1"/>
      <c r="O86" s="1"/>
      <c r="P86" s="1"/>
      <c r="Q86" s="1"/>
      <c r="R86" s="1"/>
      <c r="S86" s="1"/>
      <c r="T86" s="1"/>
      <c r="U86" s="1"/>
      <c r="V86" s="1"/>
      <c r="W86" s="36"/>
      <c r="X86" s="34">
        <f>Main!$B86*Main!$A86*Main!F86</f>
        <v>0</v>
      </c>
      <c r="Y86" s="34">
        <f>Main!$B86*Main!$A86*Main!G86</f>
        <v>0</v>
      </c>
      <c r="Z86" s="34">
        <f>Main!$B86*Main!$A86*Main!H86</f>
        <v>0</v>
      </c>
      <c r="AA86" s="34">
        <f>Main!$B86*Main!$A86*Main!I86</f>
        <v>0</v>
      </c>
      <c r="AB86" s="34">
        <f>Main!$B86*Main!$A86*Main!J86</f>
        <v>0</v>
      </c>
      <c r="AC86" s="34">
        <f>Main!$B86*Main!$A86*Main!K86</f>
        <v>0</v>
      </c>
      <c r="AD86" s="34">
        <f>Main!$B86*Main!$A86*Main!L86</f>
        <v>0</v>
      </c>
      <c r="AE86" s="34">
        <f>Main!$B86*Main!$A86*Main!M86</f>
        <v>0</v>
      </c>
      <c r="AF86" s="34">
        <f>Main!$B86*Main!$A86*Main!N86</f>
        <v>0</v>
      </c>
      <c r="AG86" s="34">
        <f>Main!$B86*Main!$A86*Main!O86</f>
        <v>0</v>
      </c>
      <c r="AH86" s="34">
        <f>Main!$B86*Main!$A86*Main!P86</f>
        <v>0</v>
      </c>
      <c r="AI86" s="34">
        <f>Main!$B86*Main!$A86*Main!Q86</f>
        <v>0</v>
      </c>
      <c r="AJ86" s="34">
        <f>Main!$B86*Main!$A86*Main!R86</f>
        <v>0</v>
      </c>
      <c r="AK86" s="34">
        <f>Main!$B86*Main!$A86*Main!S86</f>
        <v>0</v>
      </c>
      <c r="AL86" s="34">
        <f>Main!$B86*Main!$A86*Main!T86</f>
        <v>0</v>
      </c>
      <c r="AM86" s="34">
        <f>Main!$B86*Main!$A86*Main!U86</f>
        <v>0</v>
      </c>
      <c r="AN86" s="34">
        <f>Main!$B86*Main!$A86*Main!V86</f>
        <v>0</v>
      </c>
    </row>
    <row r="87" spans="1:40">
      <c r="B87" s="9"/>
      <c r="D87" s="9" t="s">
        <v>318</v>
      </c>
      <c r="F87" s="1"/>
      <c r="G87" s="1"/>
      <c r="H87" s="1"/>
      <c r="I87" s="1"/>
      <c r="J87" s="1"/>
      <c r="K87" s="1"/>
      <c r="L87" s="1"/>
      <c r="M87" s="1"/>
      <c r="N87" s="1"/>
      <c r="O87" s="1"/>
      <c r="P87" s="1"/>
      <c r="Q87" s="1"/>
      <c r="R87" s="1"/>
      <c r="S87" s="1"/>
      <c r="T87" s="1"/>
      <c r="U87" s="1"/>
      <c r="V87" s="1"/>
      <c r="W87" s="36"/>
      <c r="X87" s="34">
        <f>Main!$B87*Main!$A87*Main!F87</f>
        <v>0</v>
      </c>
      <c r="Y87" s="34">
        <f>Main!$B87*Main!$A87*Main!G87</f>
        <v>0</v>
      </c>
      <c r="Z87" s="34">
        <f>Main!$B87*Main!$A87*Main!H87</f>
        <v>0</v>
      </c>
      <c r="AA87" s="34">
        <f>Main!$B87*Main!$A87*Main!I87</f>
        <v>0</v>
      </c>
      <c r="AB87" s="34">
        <f>Main!$B87*Main!$A87*Main!J87</f>
        <v>0</v>
      </c>
      <c r="AC87" s="34">
        <f>Main!$B87*Main!$A87*Main!K87</f>
        <v>0</v>
      </c>
      <c r="AD87" s="34">
        <f>Main!$B87*Main!$A87*Main!L87</f>
        <v>0</v>
      </c>
      <c r="AE87" s="34">
        <f>Main!$B87*Main!$A87*Main!M87</f>
        <v>0</v>
      </c>
      <c r="AF87" s="34">
        <f>Main!$B87*Main!$A87*Main!N87</f>
        <v>0</v>
      </c>
      <c r="AG87" s="34">
        <f>Main!$B87*Main!$A87*Main!O87</f>
        <v>0</v>
      </c>
      <c r="AH87" s="34">
        <f>Main!$B87*Main!$A87*Main!P87</f>
        <v>0</v>
      </c>
      <c r="AI87" s="34">
        <f>Main!$B87*Main!$A87*Main!Q87</f>
        <v>0</v>
      </c>
      <c r="AJ87" s="34">
        <f>Main!$B87*Main!$A87*Main!R87</f>
        <v>0</v>
      </c>
      <c r="AK87" s="34">
        <f>Main!$B87*Main!$A87*Main!S87</f>
        <v>0</v>
      </c>
      <c r="AL87" s="34">
        <f>Main!$B87*Main!$A87*Main!T87</f>
        <v>0</v>
      </c>
      <c r="AM87" s="34">
        <f>Main!$B87*Main!$A87*Main!U87</f>
        <v>0</v>
      </c>
      <c r="AN87" s="34">
        <f>Main!$B87*Main!$A87*Main!V87</f>
        <v>0</v>
      </c>
    </row>
    <row r="88" spans="1:40">
      <c r="B88" s="9"/>
      <c r="D88" s="9" t="s">
        <v>322</v>
      </c>
      <c r="F88" s="1"/>
      <c r="G88" s="1"/>
      <c r="H88" s="1"/>
      <c r="I88" s="1"/>
      <c r="J88" s="1"/>
      <c r="K88" s="1"/>
      <c r="L88" s="1"/>
      <c r="M88" s="1"/>
      <c r="N88" s="1"/>
      <c r="O88" s="1"/>
      <c r="P88" s="1"/>
      <c r="Q88" s="1"/>
      <c r="R88" s="1"/>
      <c r="S88" s="1"/>
      <c r="T88" s="1"/>
      <c r="U88" s="1"/>
      <c r="V88" s="1"/>
      <c r="W88" s="36"/>
      <c r="X88" s="34">
        <f>Main!$B88*Main!$A88*Main!F88</f>
        <v>0</v>
      </c>
      <c r="Y88" s="34">
        <f>Main!$B88*Main!$A88*Main!G88</f>
        <v>0</v>
      </c>
      <c r="Z88" s="34">
        <f>Main!$B88*Main!$A88*Main!H88</f>
        <v>0</v>
      </c>
      <c r="AA88" s="34">
        <f>Main!$B88*Main!$A88*Main!I88</f>
        <v>0</v>
      </c>
      <c r="AB88" s="34">
        <f>Main!$B88*Main!$A88*Main!J88</f>
        <v>0</v>
      </c>
      <c r="AC88" s="34">
        <f>Main!$B88*Main!$A88*Main!K88</f>
        <v>0</v>
      </c>
      <c r="AD88" s="34">
        <f>Main!$B88*Main!$A88*Main!L88</f>
        <v>0</v>
      </c>
      <c r="AE88" s="34">
        <f>Main!$B88*Main!$A88*Main!M88</f>
        <v>0</v>
      </c>
      <c r="AF88" s="34">
        <f>Main!$B88*Main!$A88*Main!N88</f>
        <v>0</v>
      </c>
      <c r="AG88" s="34">
        <f>Main!$B88*Main!$A88*Main!O88</f>
        <v>0</v>
      </c>
      <c r="AH88" s="34">
        <f>Main!$B88*Main!$A88*Main!P88</f>
        <v>0</v>
      </c>
      <c r="AI88" s="34">
        <f>Main!$B88*Main!$A88*Main!Q88</f>
        <v>0</v>
      </c>
      <c r="AJ88" s="34">
        <f>Main!$B88*Main!$A88*Main!R88</f>
        <v>0</v>
      </c>
      <c r="AK88" s="34">
        <f>Main!$B88*Main!$A88*Main!S88</f>
        <v>0</v>
      </c>
      <c r="AL88" s="34">
        <f>Main!$B88*Main!$A88*Main!T88</f>
        <v>0</v>
      </c>
      <c r="AM88" s="34">
        <f>Main!$B88*Main!$A88*Main!U88</f>
        <v>0</v>
      </c>
      <c r="AN88" s="34">
        <f>Main!$B88*Main!$A88*Main!V88</f>
        <v>0</v>
      </c>
    </row>
    <row r="89" spans="1:40">
      <c r="B89" s="9"/>
      <c r="D89" s="9" t="s">
        <v>323</v>
      </c>
      <c r="F89" s="1"/>
      <c r="G89" s="1"/>
      <c r="H89" s="1"/>
      <c r="I89" s="1"/>
      <c r="J89" s="1"/>
      <c r="K89" s="1"/>
      <c r="L89" s="1"/>
      <c r="M89" s="1"/>
      <c r="N89" s="1"/>
      <c r="O89" s="1"/>
      <c r="P89" s="1"/>
      <c r="Q89" s="1"/>
      <c r="R89" s="1"/>
      <c r="S89" s="1"/>
      <c r="T89" s="1"/>
      <c r="U89" s="1"/>
      <c r="V89" s="1"/>
      <c r="W89" s="36"/>
      <c r="X89" s="34">
        <f>Main!$B89*Main!$A89*Main!F89</f>
        <v>0</v>
      </c>
      <c r="Y89" s="34">
        <f>Main!$B89*Main!$A89*Main!G89</f>
        <v>0</v>
      </c>
      <c r="Z89" s="34">
        <f>Main!$B89*Main!$A89*Main!H89</f>
        <v>0</v>
      </c>
      <c r="AA89" s="34">
        <f>Main!$B89*Main!$A89*Main!I89</f>
        <v>0</v>
      </c>
      <c r="AB89" s="34">
        <f>Main!$B89*Main!$A89*Main!J89</f>
        <v>0</v>
      </c>
      <c r="AC89" s="34">
        <f>Main!$B89*Main!$A89*Main!K89</f>
        <v>0</v>
      </c>
      <c r="AD89" s="34">
        <f>Main!$B89*Main!$A89*Main!L89</f>
        <v>0</v>
      </c>
      <c r="AE89" s="34">
        <f>Main!$B89*Main!$A89*Main!M89</f>
        <v>0</v>
      </c>
      <c r="AF89" s="34">
        <f>Main!$B89*Main!$A89*Main!N89</f>
        <v>0</v>
      </c>
      <c r="AG89" s="34">
        <f>Main!$B89*Main!$A89*Main!O89</f>
        <v>0</v>
      </c>
      <c r="AH89" s="34">
        <f>Main!$B89*Main!$A89*Main!P89</f>
        <v>0</v>
      </c>
      <c r="AI89" s="34">
        <f>Main!$B89*Main!$A89*Main!Q89</f>
        <v>0</v>
      </c>
      <c r="AJ89" s="34">
        <f>Main!$B89*Main!$A89*Main!R89</f>
        <v>0</v>
      </c>
      <c r="AK89" s="34">
        <f>Main!$B89*Main!$A89*Main!S89</f>
        <v>0</v>
      </c>
      <c r="AL89" s="34">
        <f>Main!$B89*Main!$A89*Main!T89</f>
        <v>0</v>
      </c>
      <c r="AM89" s="34">
        <f>Main!$B89*Main!$A89*Main!U89</f>
        <v>0</v>
      </c>
      <c r="AN89" s="34">
        <f>Main!$B89*Main!$A89*Main!V89</f>
        <v>0</v>
      </c>
    </row>
    <row r="90" spans="1:40">
      <c r="B90" s="9"/>
      <c r="D90" s="9" t="s">
        <v>324</v>
      </c>
      <c r="F90" s="1"/>
      <c r="G90" s="1"/>
      <c r="H90" s="1"/>
      <c r="I90" s="1"/>
      <c r="J90" s="1"/>
      <c r="K90" s="1"/>
      <c r="L90" s="1"/>
      <c r="M90" s="1"/>
      <c r="N90" s="1"/>
      <c r="O90" s="1"/>
      <c r="P90" s="1"/>
      <c r="Q90" s="1"/>
      <c r="R90" s="1"/>
      <c r="S90" s="1"/>
      <c r="T90" s="1"/>
      <c r="U90" s="1"/>
      <c r="V90" s="1"/>
      <c r="W90" s="36"/>
      <c r="X90" s="34">
        <f>Main!$B90*Main!$A90*Main!F90</f>
        <v>0</v>
      </c>
      <c r="Y90" s="34">
        <f>Main!$B90*Main!$A90*Main!G90</f>
        <v>0</v>
      </c>
      <c r="Z90" s="34">
        <f>Main!$B90*Main!$A90*Main!H90</f>
        <v>0</v>
      </c>
      <c r="AA90" s="34">
        <f>Main!$B90*Main!$A90*Main!I90</f>
        <v>0</v>
      </c>
      <c r="AB90" s="34">
        <f>Main!$B90*Main!$A90*Main!J90</f>
        <v>0</v>
      </c>
      <c r="AC90" s="34">
        <f>Main!$B90*Main!$A90*Main!K90</f>
        <v>0</v>
      </c>
      <c r="AD90" s="34">
        <f>Main!$B90*Main!$A90*Main!L90</f>
        <v>0</v>
      </c>
      <c r="AE90" s="34">
        <f>Main!$B90*Main!$A90*Main!M90</f>
        <v>0</v>
      </c>
      <c r="AF90" s="34">
        <f>Main!$B90*Main!$A90*Main!N90</f>
        <v>0</v>
      </c>
      <c r="AG90" s="34">
        <f>Main!$B90*Main!$A90*Main!O90</f>
        <v>0</v>
      </c>
      <c r="AH90" s="34">
        <f>Main!$B90*Main!$A90*Main!P90</f>
        <v>0</v>
      </c>
      <c r="AI90" s="34">
        <f>Main!$B90*Main!$A90*Main!Q90</f>
        <v>0</v>
      </c>
      <c r="AJ90" s="34">
        <f>Main!$B90*Main!$A90*Main!R90</f>
        <v>0</v>
      </c>
      <c r="AK90" s="34">
        <f>Main!$B90*Main!$A90*Main!S90</f>
        <v>0</v>
      </c>
      <c r="AL90" s="34">
        <f>Main!$B90*Main!$A90*Main!T90</f>
        <v>0</v>
      </c>
      <c r="AM90" s="34">
        <f>Main!$B90*Main!$A90*Main!U90</f>
        <v>0</v>
      </c>
      <c r="AN90" s="34">
        <f>Main!$B90*Main!$A90*Main!V90</f>
        <v>0</v>
      </c>
    </row>
    <row r="91" spans="1:40">
      <c r="A91" s="14">
        <v>9</v>
      </c>
      <c r="B91" s="9">
        <v>0.1</v>
      </c>
      <c r="C91" t="s">
        <v>317</v>
      </c>
      <c r="F91" s="11">
        <v>10</v>
      </c>
      <c r="G91" s="11">
        <v>8</v>
      </c>
      <c r="H91" s="11">
        <v>10</v>
      </c>
      <c r="I91" s="11">
        <v>10</v>
      </c>
      <c r="J91" s="11">
        <v>8</v>
      </c>
      <c r="K91" s="11">
        <v>8</v>
      </c>
      <c r="L91" s="11">
        <v>9</v>
      </c>
      <c r="M91" s="11">
        <v>8</v>
      </c>
      <c r="N91" s="11">
        <v>2</v>
      </c>
      <c r="O91" s="11">
        <v>10</v>
      </c>
      <c r="P91" s="11">
        <v>2</v>
      </c>
      <c r="Q91">
        <v>8</v>
      </c>
      <c r="R91" s="11">
        <v>10</v>
      </c>
      <c r="S91" s="11">
        <v>10</v>
      </c>
      <c r="T91" s="11">
        <v>8</v>
      </c>
      <c r="U91" s="11">
        <v>8</v>
      </c>
      <c r="V91" s="11">
        <v>8</v>
      </c>
      <c r="W91" s="36"/>
      <c r="X91" s="34">
        <f>Main!$B91*Main!$A91*Main!F91</f>
        <v>9</v>
      </c>
      <c r="Y91" s="34">
        <f>Main!$B91*Main!$A91*Main!G91</f>
        <v>7.2</v>
      </c>
      <c r="Z91" s="34">
        <f>Main!$B91*Main!$A91*Main!H91</f>
        <v>9</v>
      </c>
      <c r="AA91" s="34">
        <f>Main!$B91*Main!$A91*Main!I91</f>
        <v>9</v>
      </c>
      <c r="AB91" s="34">
        <f>Main!$B91*Main!$A91*Main!J91</f>
        <v>7.2</v>
      </c>
      <c r="AC91" s="34">
        <f>Main!$B91*Main!$A91*Main!K91</f>
        <v>7.2</v>
      </c>
      <c r="AD91" s="34">
        <f>Main!$B91*Main!$A91*Main!L91</f>
        <v>8.1</v>
      </c>
      <c r="AE91" s="34">
        <f>Main!$B91*Main!$A91*Main!M91</f>
        <v>7.2</v>
      </c>
      <c r="AF91" s="34">
        <f>Main!$B91*Main!$A91*Main!N91</f>
        <v>1.8</v>
      </c>
      <c r="AG91" s="34">
        <f>Main!$B91*Main!$A91*Main!O91</f>
        <v>9</v>
      </c>
      <c r="AH91" s="34">
        <f>Main!$B91*Main!$A91*Main!P91</f>
        <v>1.8</v>
      </c>
      <c r="AI91" s="34">
        <f>Main!$B91*Main!$A91*Main!Q91</f>
        <v>7.2</v>
      </c>
      <c r="AJ91" s="34">
        <f>Main!$B91*Main!$A91*Main!R91</f>
        <v>9</v>
      </c>
      <c r="AK91" s="34">
        <f>Main!$B91*Main!$A91*Main!S91</f>
        <v>9</v>
      </c>
      <c r="AL91" s="34">
        <f>Main!$B91*Main!$A91*Main!T91</f>
        <v>7.2</v>
      </c>
      <c r="AM91" s="34">
        <f>Main!$B91*Main!$A91*Main!U91</f>
        <v>7.2</v>
      </c>
      <c r="AN91" s="34">
        <f>Main!$B91*Main!$A91*Main!V91</f>
        <v>7.2</v>
      </c>
    </row>
    <row r="92" spans="1:40">
      <c r="B92" s="9"/>
      <c r="D92" t="s">
        <v>142</v>
      </c>
      <c r="F92" s="1"/>
      <c r="G92" s="1"/>
      <c r="H92" s="1"/>
      <c r="I92" s="1"/>
      <c r="J92" s="1"/>
      <c r="K92" s="1"/>
      <c r="L92" s="1"/>
      <c r="M92" s="1"/>
      <c r="N92" s="1"/>
      <c r="O92" s="1"/>
      <c r="P92" s="1"/>
      <c r="Q92" s="1"/>
      <c r="R92" s="1"/>
      <c r="S92" s="1"/>
      <c r="T92" s="1"/>
      <c r="U92" s="1"/>
      <c r="V92" s="1"/>
      <c r="W92" s="36"/>
      <c r="X92" s="34">
        <f>Main!$B92*Main!$A92*Main!F92</f>
        <v>0</v>
      </c>
      <c r="Y92" s="34">
        <f>Main!$B92*Main!$A92*Main!G92</f>
        <v>0</v>
      </c>
      <c r="Z92" s="34">
        <f>Main!$B92*Main!$A92*Main!H92</f>
        <v>0</v>
      </c>
      <c r="AA92" s="34">
        <f>Main!$B92*Main!$A92*Main!I92</f>
        <v>0</v>
      </c>
      <c r="AB92" s="34">
        <f>Main!$B92*Main!$A92*Main!J92</f>
        <v>0</v>
      </c>
      <c r="AC92" s="34">
        <f>Main!$B92*Main!$A92*Main!K92</f>
        <v>0</v>
      </c>
      <c r="AD92" s="34">
        <f>Main!$B92*Main!$A92*Main!L92</f>
        <v>0</v>
      </c>
      <c r="AE92" s="34">
        <f>Main!$B92*Main!$A92*Main!M92</f>
        <v>0</v>
      </c>
      <c r="AF92" s="34">
        <f>Main!$B92*Main!$A92*Main!N92</f>
        <v>0</v>
      </c>
      <c r="AG92" s="34">
        <f>Main!$B92*Main!$A92*Main!O92</f>
        <v>0</v>
      </c>
      <c r="AH92" s="34">
        <f>Main!$B92*Main!$A92*Main!P92</f>
        <v>0</v>
      </c>
      <c r="AI92" s="34">
        <f>Main!$B92*Main!$A92*Main!Q92</f>
        <v>0</v>
      </c>
      <c r="AJ92" s="34">
        <f>Main!$B92*Main!$A92*Main!R92</f>
        <v>0</v>
      </c>
      <c r="AK92" s="34">
        <f>Main!$B92*Main!$A92*Main!S92</f>
        <v>0</v>
      </c>
      <c r="AL92" s="34">
        <f>Main!$B92*Main!$A92*Main!T92</f>
        <v>0</v>
      </c>
      <c r="AM92" s="34">
        <f>Main!$B92*Main!$A92*Main!U92</f>
        <v>0</v>
      </c>
      <c r="AN92" s="34">
        <f>Main!$B92*Main!$A92*Main!V92</f>
        <v>0</v>
      </c>
    </row>
    <row r="93" spans="1:40">
      <c r="B93" s="9"/>
      <c r="D93" t="s">
        <v>112</v>
      </c>
      <c r="F93" s="1"/>
      <c r="G93" s="1"/>
      <c r="H93" s="1"/>
      <c r="I93" s="1"/>
      <c r="J93" s="1"/>
      <c r="K93" s="1"/>
      <c r="L93" s="1"/>
      <c r="M93" s="1"/>
      <c r="N93" s="1"/>
      <c r="O93" s="1"/>
      <c r="P93" s="1"/>
      <c r="Q93" s="1"/>
      <c r="R93" s="1"/>
      <c r="S93" s="1"/>
      <c r="T93" s="1"/>
      <c r="U93" s="1"/>
      <c r="V93" s="1"/>
      <c r="W93" s="36"/>
      <c r="X93" s="34">
        <f>Main!$B93*Main!$A93*Main!F93</f>
        <v>0</v>
      </c>
      <c r="Y93" s="34">
        <f>Main!$B93*Main!$A93*Main!G93</f>
        <v>0</v>
      </c>
      <c r="Z93" s="34">
        <f>Main!$B93*Main!$A93*Main!H93</f>
        <v>0</v>
      </c>
      <c r="AA93" s="34">
        <f>Main!$B93*Main!$A93*Main!I93</f>
        <v>0</v>
      </c>
      <c r="AB93" s="34">
        <f>Main!$B93*Main!$A93*Main!J93</f>
        <v>0</v>
      </c>
      <c r="AC93" s="34">
        <f>Main!$B93*Main!$A93*Main!K93</f>
        <v>0</v>
      </c>
      <c r="AD93" s="34">
        <f>Main!$B93*Main!$A93*Main!L93</f>
        <v>0</v>
      </c>
      <c r="AE93" s="34">
        <f>Main!$B93*Main!$A93*Main!M93</f>
        <v>0</v>
      </c>
      <c r="AF93" s="34">
        <f>Main!$B93*Main!$A93*Main!N93</f>
        <v>0</v>
      </c>
      <c r="AG93" s="34">
        <f>Main!$B93*Main!$A93*Main!O93</f>
        <v>0</v>
      </c>
      <c r="AH93" s="34">
        <f>Main!$B93*Main!$A93*Main!P93</f>
        <v>0</v>
      </c>
      <c r="AI93" s="34">
        <f>Main!$B93*Main!$A93*Main!Q93</f>
        <v>0</v>
      </c>
      <c r="AJ93" s="34">
        <f>Main!$B93*Main!$A93*Main!R93</f>
        <v>0</v>
      </c>
      <c r="AK93" s="34">
        <f>Main!$B93*Main!$A93*Main!S93</f>
        <v>0</v>
      </c>
      <c r="AL93" s="34">
        <f>Main!$B93*Main!$A93*Main!T93</f>
        <v>0</v>
      </c>
      <c r="AM93" s="34">
        <f>Main!$B93*Main!$A93*Main!U93</f>
        <v>0</v>
      </c>
      <c r="AN93" s="34">
        <f>Main!$B93*Main!$A93*Main!V93</f>
        <v>0</v>
      </c>
    </row>
    <row r="94" spans="1:40">
      <c r="B94" s="9"/>
      <c r="D94" t="s">
        <v>113</v>
      </c>
      <c r="F94" s="1"/>
      <c r="G94" s="1"/>
      <c r="H94" s="1"/>
      <c r="I94" s="1"/>
      <c r="J94" s="1"/>
      <c r="K94" s="1"/>
      <c r="L94" s="1"/>
      <c r="M94" s="1"/>
      <c r="N94" s="1"/>
      <c r="O94" s="1"/>
      <c r="P94" s="1"/>
      <c r="Q94" s="1"/>
      <c r="R94" s="1"/>
      <c r="S94" s="1"/>
      <c r="T94" s="1"/>
      <c r="U94" s="1"/>
      <c r="V94" s="1"/>
      <c r="W94" s="36"/>
      <c r="X94" s="34">
        <f>Main!$B94*Main!$A94*Main!F94</f>
        <v>0</v>
      </c>
      <c r="Y94" s="34">
        <f>Main!$B94*Main!$A94*Main!G94</f>
        <v>0</v>
      </c>
      <c r="Z94" s="34">
        <f>Main!$B94*Main!$A94*Main!H94</f>
        <v>0</v>
      </c>
      <c r="AA94" s="34">
        <f>Main!$B94*Main!$A94*Main!I94</f>
        <v>0</v>
      </c>
      <c r="AB94" s="34">
        <f>Main!$B94*Main!$A94*Main!J94</f>
        <v>0</v>
      </c>
      <c r="AC94" s="34">
        <f>Main!$B94*Main!$A94*Main!K94</f>
        <v>0</v>
      </c>
      <c r="AD94" s="34">
        <f>Main!$B94*Main!$A94*Main!L94</f>
        <v>0</v>
      </c>
      <c r="AE94" s="34">
        <f>Main!$B94*Main!$A94*Main!M94</f>
        <v>0</v>
      </c>
      <c r="AF94" s="34">
        <f>Main!$B94*Main!$A94*Main!N94</f>
        <v>0</v>
      </c>
      <c r="AG94" s="34">
        <f>Main!$B94*Main!$A94*Main!O94</f>
        <v>0</v>
      </c>
      <c r="AH94" s="34">
        <f>Main!$B94*Main!$A94*Main!P94</f>
        <v>0</v>
      </c>
      <c r="AI94" s="34">
        <f>Main!$B94*Main!$A94*Main!Q94</f>
        <v>0</v>
      </c>
      <c r="AJ94" s="34">
        <f>Main!$B94*Main!$A94*Main!R94</f>
        <v>0</v>
      </c>
      <c r="AK94" s="34">
        <f>Main!$B94*Main!$A94*Main!S94</f>
        <v>0</v>
      </c>
      <c r="AL94" s="34">
        <f>Main!$B94*Main!$A94*Main!T94</f>
        <v>0</v>
      </c>
      <c r="AM94" s="34">
        <f>Main!$B94*Main!$A94*Main!U94</f>
        <v>0</v>
      </c>
      <c r="AN94" s="34">
        <f>Main!$B94*Main!$A94*Main!V94</f>
        <v>0</v>
      </c>
    </row>
    <row r="95" spans="1:40">
      <c r="A95" s="14">
        <v>9</v>
      </c>
      <c r="B95" s="9">
        <v>0.1</v>
      </c>
      <c r="C95" s="9" t="s">
        <v>197</v>
      </c>
      <c r="E95" s="9"/>
      <c r="F95" s="11">
        <v>9</v>
      </c>
      <c r="G95" s="11">
        <v>10</v>
      </c>
      <c r="H95" s="11">
        <v>9</v>
      </c>
      <c r="I95" s="11">
        <v>9</v>
      </c>
      <c r="J95" s="11">
        <v>10</v>
      </c>
      <c r="K95" s="11">
        <v>10</v>
      </c>
      <c r="L95" s="11">
        <v>10</v>
      </c>
      <c r="M95" s="11">
        <v>10</v>
      </c>
      <c r="N95" s="11">
        <v>0</v>
      </c>
      <c r="O95" s="11">
        <v>9</v>
      </c>
      <c r="P95" s="11">
        <v>10</v>
      </c>
      <c r="Q95" s="11">
        <v>10</v>
      </c>
      <c r="R95" s="11">
        <v>10</v>
      </c>
      <c r="S95" s="11">
        <v>10</v>
      </c>
      <c r="T95" s="11">
        <v>10</v>
      </c>
      <c r="U95" s="11">
        <v>10</v>
      </c>
      <c r="V95" s="11">
        <v>10</v>
      </c>
      <c r="W95" s="36"/>
      <c r="X95" s="34">
        <f>Main!$B95*Main!$A95*Main!F95</f>
        <v>8.1</v>
      </c>
      <c r="Y95" s="34">
        <f>Main!$B95*Main!$A95*Main!G95</f>
        <v>9</v>
      </c>
      <c r="Z95" s="34">
        <f>Main!$B95*Main!$A95*Main!H95</f>
        <v>8.1</v>
      </c>
      <c r="AA95" s="34">
        <f>Main!$B95*Main!$A95*Main!I95</f>
        <v>8.1</v>
      </c>
      <c r="AB95" s="34">
        <f>Main!$B95*Main!$A95*Main!J95</f>
        <v>9</v>
      </c>
      <c r="AC95" s="34">
        <f>Main!$B95*Main!$A95*Main!K95</f>
        <v>9</v>
      </c>
      <c r="AD95" s="34">
        <f>Main!$B95*Main!$A95*Main!L95</f>
        <v>9</v>
      </c>
      <c r="AE95" s="34">
        <f>Main!$B95*Main!$A95*Main!M95</f>
        <v>9</v>
      </c>
      <c r="AF95" s="34">
        <f>Main!$B95*Main!$A95*Main!N95</f>
        <v>0</v>
      </c>
      <c r="AG95" s="34">
        <f>Main!$B95*Main!$A95*Main!O95</f>
        <v>8.1</v>
      </c>
      <c r="AH95" s="34">
        <f>Main!$B95*Main!$A95*Main!P95</f>
        <v>9</v>
      </c>
      <c r="AI95" s="34">
        <f>Main!$B95*Main!$A95*Main!Q95</f>
        <v>9</v>
      </c>
      <c r="AJ95" s="34">
        <f>Main!$B95*Main!$A95*Main!R95</f>
        <v>9</v>
      </c>
      <c r="AK95" s="34">
        <f>Main!$B95*Main!$A95*Main!S95</f>
        <v>9</v>
      </c>
      <c r="AL95" s="34">
        <f>Main!$B95*Main!$A95*Main!T95</f>
        <v>9</v>
      </c>
      <c r="AM95" s="34">
        <f>Main!$B95*Main!$A95*Main!U95</f>
        <v>9</v>
      </c>
      <c r="AN95" s="34">
        <f>Main!$B95*Main!$A95*Main!V95</f>
        <v>9</v>
      </c>
    </row>
    <row r="96" spans="1:40">
      <c r="B96" s="9"/>
      <c r="D96" s="9" t="s">
        <v>193</v>
      </c>
      <c r="F96" s="1"/>
      <c r="G96" s="1"/>
      <c r="H96" s="1"/>
      <c r="I96" s="1"/>
      <c r="J96" s="1"/>
      <c r="K96" s="1"/>
      <c r="L96" s="1"/>
      <c r="M96" s="1"/>
      <c r="N96" s="1"/>
      <c r="O96" s="1"/>
      <c r="P96" s="1"/>
      <c r="Q96" s="1"/>
      <c r="R96" s="1"/>
      <c r="S96" s="1"/>
      <c r="T96" s="1"/>
      <c r="U96" s="1"/>
      <c r="V96" s="1"/>
      <c r="W96" s="36"/>
      <c r="X96" s="34">
        <f>Main!$B96*Main!$A96*Main!F96</f>
        <v>0</v>
      </c>
      <c r="Y96" s="34">
        <f>Main!$B96*Main!$A96*Main!G96</f>
        <v>0</v>
      </c>
      <c r="Z96" s="34">
        <f>Main!$B96*Main!$A96*Main!H96</f>
        <v>0</v>
      </c>
      <c r="AA96" s="34">
        <f>Main!$B96*Main!$A96*Main!I96</f>
        <v>0</v>
      </c>
      <c r="AB96" s="34">
        <f>Main!$B96*Main!$A96*Main!J96</f>
        <v>0</v>
      </c>
      <c r="AC96" s="34">
        <f>Main!$B96*Main!$A96*Main!K96</f>
        <v>0</v>
      </c>
      <c r="AD96" s="34">
        <f>Main!$B96*Main!$A96*Main!L96</f>
        <v>0</v>
      </c>
      <c r="AE96" s="34">
        <f>Main!$B96*Main!$A96*Main!M96</f>
        <v>0</v>
      </c>
      <c r="AF96" s="34">
        <f>Main!$B96*Main!$A96*Main!N96</f>
        <v>0</v>
      </c>
      <c r="AG96" s="34">
        <f>Main!$B96*Main!$A96*Main!O96</f>
        <v>0</v>
      </c>
      <c r="AH96" s="34">
        <f>Main!$B96*Main!$A96*Main!P96</f>
        <v>0</v>
      </c>
      <c r="AI96" s="34">
        <f>Main!$B96*Main!$A96*Main!Q96</f>
        <v>0</v>
      </c>
      <c r="AJ96" s="34">
        <f>Main!$B96*Main!$A96*Main!R96</f>
        <v>0</v>
      </c>
      <c r="AK96" s="34">
        <f>Main!$B96*Main!$A96*Main!S96</f>
        <v>0</v>
      </c>
      <c r="AL96" s="34">
        <f>Main!$B96*Main!$A96*Main!T96</f>
        <v>0</v>
      </c>
      <c r="AM96" s="34">
        <f>Main!$B96*Main!$A96*Main!U96</f>
        <v>0</v>
      </c>
      <c r="AN96" s="34">
        <f>Main!$B96*Main!$A96*Main!V96</f>
        <v>0</v>
      </c>
    </row>
    <row r="97" spans="1:40">
      <c r="B97" s="9"/>
      <c r="D97" s="9" t="s">
        <v>192</v>
      </c>
      <c r="F97" s="1"/>
      <c r="G97" s="1"/>
      <c r="H97" s="1"/>
      <c r="I97" s="1"/>
      <c r="J97" s="1"/>
      <c r="K97" s="1"/>
      <c r="L97" s="1"/>
      <c r="M97" s="1"/>
      <c r="N97" s="1"/>
      <c r="O97" s="1"/>
      <c r="P97" s="1"/>
      <c r="Q97" s="1"/>
      <c r="R97" s="1"/>
      <c r="S97" s="1"/>
      <c r="T97" s="1"/>
      <c r="U97" s="1"/>
      <c r="V97" s="1"/>
      <c r="W97" s="36"/>
      <c r="X97" s="34">
        <f>Main!$B97*Main!$A97*Main!F97</f>
        <v>0</v>
      </c>
      <c r="Y97" s="34">
        <f>Main!$B97*Main!$A97*Main!G97</f>
        <v>0</v>
      </c>
      <c r="Z97" s="34">
        <f>Main!$B97*Main!$A97*Main!H97</f>
        <v>0</v>
      </c>
      <c r="AA97" s="34">
        <f>Main!$B97*Main!$A97*Main!I97</f>
        <v>0</v>
      </c>
      <c r="AB97" s="34">
        <f>Main!$B97*Main!$A97*Main!J97</f>
        <v>0</v>
      </c>
      <c r="AC97" s="34">
        <f>Main!$B97*Main!$A97*Main!K97</f>
        <v>0</v>
      </c>
      <c r="AD97" s="34">
        <f>Main!$B97*Main!$A97*Main!L97</f>
        <v>0</v>
      </c>
      <c r="AE97" s="34">
        <f>Main!$B97*Main!$A97*Main!M97</f>
        <v>0</v>
      </c>
      <c r="AF97" s="34">
        <f>Main!$B97*Main!$A97*Main!N97</f>
        <v>0</v>
      </c>
      <c r="AG97" s="34">
        <f>Main!$B97*Main!$A97*Main!O97</f>
        <v>0</v>
      </c>
      <c r="AH97" s="34">
        <f>Main!$B97*Main!$A97*Main!P97</f>
        <v>0</v>
      </c>
      <c r="AI97" s="34">
        <f>Main!$B97*Main!$A97*Main!Q97</f>
        <v>0</v>
      </c>
      <c r="AJ97" s="34">
        <f>Main!$B97*Main!$A97*Main!R97</f>
        <v>0</v>
      </c>
      <c r="AK97" s="34">
        <f>Main!$B97*Main!$A97*Main!S97</f>
        <v>0</v>
      </c>
      <c r="AL97" s="34">
        <f>Main!$B97*Main!$A97*Main!T97</f>
        <v>0</v>
      </c>
      <c r="AM97" s="34">
        <f>Main!$B97*Main!$A97*Main!U97</f>
        <v>0</v>
      </c>
      <c r="AN97" s="34">
        <f>Main!$B97*Main!$A97*Main!V97</f>
        <v>0</v>
      </c>
    </row>
    <row r="98" spans="1:40">
      <c r="B98" s="9"/>
      <c r="D98" s="9" t="s">
        <v>163</v>
      </c>
      <c r="F98" s="1"/>
      <c r="G98" s="1"/>
      <c r="H98" s="1"/>
      <c r="I98" s="1"/>
      <c r="J98" s="1"/>
      <c r="K98" s="1"/>
      <c r="L98" s="1"/>
      <c r="M98" s="1"/>
      <c r="N98" s="1"/>
      <c r="O98" s="1"/>
      <c r="P98" s="1"/>
      <c r="Q98" s="1"/>
      <c r="R98" s="1"/>
      <c r="S98" s="1"/>
      <c r="T98" s="1"/>
      <c r="U98" s="1"/>
      <c r="V98" s="1"/>
      <c r="W98" s="36"/>
      <c r="X98" s="34">
        <f>Main!$B98*Main!$A98*Main!F98</f>
        <v>0</v>
      </c>
      <c r="Y98" s="34">
        <f>Main!$B98*Main!$A98*Main!G98</f>
        <v>0</v>
      </c>
      <c r="Z98" s="34">
        <f>Main!$B98*Main!$A98*Main!H98</f>
        <v>0</v>
      </c>
      <c r="AA98" s="34">
        <f>Main!$B98*Main!$A98*Main!I98</f>
        <v>0</v>
      </c>
      <c r="AB98" s="34">
        <f>Main!$B98*Main!$A98*Main!J98</f>
        <v>0</v>
      </c>
      <c r="AC98" s="34">
        <f>Main!$B98*Main!$A98*Main!K98</f>
        <v>0</v>
      </c>
      <c r="AD98" s="34">
        <f>Main!$B98*Main!$A98*Main!L98</f>
        <v>0</v>
      </c>
      <c r="AE98" s="34">
        <f>Main!$B98*Main!$A98*Main!M98</f>
        <v>0</v>
      </c>
      <c r="AF98" s="34">
        <f>Main!$B98*Main!$A98*Main!N98</f>
        <v>0</v>
      </c>
      <c r="AG98" s="34">
        <f>Main!$B98*Main!$A98*Main!O98</f>
        <v>0</v>
      </c>
      <c r="AH98" s="34">
        <f>Main!$B98*Main!$A98*Main!P98</f>
        <v>0</v>
      </c>
      <c r="AI98" s="34">
        <f>Main!$B98*Main!$A98*Main!Q98</f>
        <v>0</v>
      </c>
      <c r="AJ98" s="34">
        <f>Main!$B98*Main!$A98*Main!R98</f>
        <v>0</v>
      </c>
      <c r="AK98" s="34">
        <f>Main!$B98*Main!$A98*Main!S98</f>
        <v>0</v>
      </c>
      <c r="AL98" s="34">
        <f>Main!$B98*Main!$A98*Main!T98</f>
        <v>0</v>
      </c>
      <c r="AM98" s="34">
        <f>Main!$B98*Main!$A98*Main!U98</f>
        <v>0</v>
      </c>
      <c r="AN98" s="34">
        <f>Main!$B98*Main!$A98*Main!V98</f>
        <v>0</v>
      </c>
    </row>
    <row r="99" spans="1:40">
      <c r="B99" s="9"/>
      <c r="D99" s="9" t="s">
        <v>164</v>
      </c>
      <c r="F99" s="1"/>
      <c r="G99" s="1"/>
      <c r="H99" s="1"/>
      <c r="I99" s="1"/>
      <c r="J99" s="1"/>
      <c r="K99" s="1"/>
      <c r="L99" s="1"/>
      <c r="M99" s="1"/>
      <c r="N99" s="1"/>
      <c r="O99" s="1"/>
      <c r="P99" s="1"/>
      <c r="Q99" s="1"/>
      <c r="R99" s="1"/>
      <c r="S99" s="1"/>
      <c r="T99" s="1"/>
      <c r="U99" s="1"/>
      <c r="V99" s="1"/>
      <c r="W99" s="36"/>
      <c r="X99" s="34">
        <f>Main!$B99*Main!$A99*Main!F99</f>
        <v>0</v>
      </c>
      <c r="Y99" s="34">
        <f>Main!$B99*Main!$A99*Main!G99</f>
        <v>0</v>
      </c>
      <c r="Z99" s="34">
        <f>Main!$B99*Main!$A99*Main!H99</f>
        <v>0</v>
      </c>
      <c r="AA99" s="34">
        <f>Main!$B99*Main!$A99*Main!I99</f>
        <v>0</v>
      </c>
      <c r="AB99" s="34">
        <f>Main!$B99*Main!$A99*Main!J99</f>
        <v>0</v>
      </c>
      <c r="AC99" s="34">
        <f>Main!$B99*Main!$A99*Main!K99</f>
        <v>0</v>
      </c>
      <c r="AD99" s="34">
        <f>Main!$B99*Main!$A99*Main!L99</f>
        <v>0</v>
      </c>
      <c r="AE99" s="34">
        <f>Main!$B99*Main!$A99*Main!M99</f>
        <v>0</v>
      </c>
      <c r="AF99" s="34">
        <f>Main!$B99*Main!$A99*Main!N99</f>
        <v>0</v>
      </c>
      <c r="AG99" s="34">
        <f>Main!$B99*Main!$A99*Main!O99</f>
        <v>0</v>
      </c>
      <c r="AH99" s="34">
        <f>Main!$B99*Main!$A99*Main!P99</f>
        <v>0</v>
      </c>
      <c r="AI99" s="34">
        <f>Main!$B99*Main!$A99*Main!Q99</f>
        <v>0</v>
      </c>
      <c r="AJ99" s="34">
        <f>Main!$B99*Main!$A99*Main!R99</f>
        <v>0</v>
      </c>
      <c r="AK99" s="34">
        <f>Main!$B99*Main!$A99*Main!S99</f>
        <v>0</v>
      </c>
      <c r="AL99" s="34">
        <f>Main!$B99*Main!$A99*Main!T99</f>
        <v>0</v>
      </c>
      <c r="AM99" s="34">
        <f>Main!$B99*Main!$A99*Main!U99</f>
        <v>0</v>
      </c>
      <c r="AN99" s="34">
        <f>Main!$B99*Main!$A99*Main!V99</f>
        <v>0</v>
      </c>
    </row>
    <row r="100" spans="1:40">
      <c r="A100" s="14">
        <v>8</v>
      </c>
      <c r="B100" s="9">
        <v>0.1</v>
      </c>
      <c r="C100" s="9" t="s">
        <v>196</v>
      </c>
      <c r="E100" s="9"/>
      <c r="F100" s="11">
        <v>10</v>
      </c>
      <c r="G100" s="11">
        <v>10</v>
      </c>
      <c r="H100" s="11">
        <v>10</v>
      </c>
      <c r="I100" s="11">
        <v>10</v>
      </c>
      <c r="J100" s="11">
        <v>10</v>
      </c>
      <c r="K100" s="11">
        <v>10</v>
      </c>
      <c r="L100" s="11">
        <v>10</v>
      </c>
      <c r="M100" s="11">
        <v>10</v>
      </c>
      <c r="N100" s="11">
        <v>0</v>
      </c>
      <c r="O100" s="11">
        <v>10</v>
      </c>
      <c r="P100" s="11">
        <v>10</v>
      </c>
      <c r="Q100" s="11">
        <v>10</v>
      </c>
      <c r="R100" s="11">
        <v>10</v>
      </c>
      <c r="S100" s="11">
        <v>10</v>
      </c>
      <c r="T100" s="11">
        <v>10</v>
      </c>
      <c r="U100" s="11">
        <v>10</v>
      </c>
      <c r="V100" s="11">
        <v>10</v>
      </c>
      <c r="W100" s="36"/>
      <c r="X100" s="34">
        <f>Main!$B100*Main!$A100*Main!F100</f>
        <v>8</v>
      </c>
      <c r="Y100" s="34">
        <f>Main!$B100*Main!$A100*Main!G100</f>
        <v>8</v>
      </c>
      <c r="Z100" s="34">
        <f>Main!$B100*Main!$A100*Main!H100</f>
        <v>8</v>
      </c>
      <c r="AA100" s="34">
        <f>Main!$B100*Main!$A100*Main!I100</f>
        <v>8</v>
      </c>
      <c r="AB100" s="34">
        <f>Main!$B100*Main!$A100*Main!J100</f>
        <v>8</v>
      </c>
      <c r="AC100" s="34">
        <f>Main!$B100*Main!$A100*Main!K100</f>
        <v>8</v>
      </c>
      <c r="AD100" s="34">
        <f>Main!$B100*Main!$A100*Main!L100</f>
        <v>8</v>
      </c>
      <c r="AE100" s="34">
        <f>Main!$B100*Main!$A100*Main!M100</f>
        <v>8</v>
      </c>
      <c r="AF100" s="34">
        <f>Main!$B100*Main!$A100*Main!N100</f>
        <v>0</v>
      </c>
      <c r="AG100" s="34">
        <f>Main!$B100*Main!$A100*Main!O100</f>
        <v>8</v>
      </c>
      <c r="AH100" s="34">
        <f>Main!$B100*Main!$A100*Main!P100</f>
        <v>8</v>
      </c>
      <c r="AI100" s="34">
        <f>Main!$B100*Main!$A100*Main!Q100</f>
        <v>8</v>
      </c>
      <c r="AJ100" s="34">
        <f>Main!$B100*Main!$A100*Main!R100</f>
        <v>8</v>
      </c>
      <c r="AK100" s="34">
        <f>Main!$B100*Main!$A100*Main!S100</f>
        <v>8</v>
      </c>
      <c r="AL100" s="34">
        <f>Main!$B100*Main!$A100*Main!T100</f>
        <v>8</v>
      </c>
      <c r="AM100" s="34">
        <f>Main!$B100*Main!$A100*Main!U100</f>
        <v>8</v>
      </c>
      <c r="AN100" s="34">
        <f>Main!$B100*Main!$A100*Main!V100</f>
        <v>8</v>
      </c>
    </row>
    <row r="101" spans="1:40">
      <c r="B101" s="9"/>
      <c r="D101" s="9" t="s">
        <v>195</v>
      </c>
      <c r="F101" s="1"/>
      <c r="G101" s="1"/>
      <c r="H101" s="1"/>
      <c r="I101" s="1"/>
      <c r="J101" s="1"/>
      <c r="K101" s="1"/>
      <c r="L101" s="1"/>
      <c r="M101" s="1"/>
      <c r="N101" s="1"/>
      <c r="O101" s="1"/>
      <c r="P101" s="1"/>
      <c r="Q101" s="1"/>
      <c r="R101" s="1"/>
      <c r="S101" s="1"/>
      <c r="T101" s="1"/>
      <c r="U101" s="1"/>
      <c r="V101" s="1"/>
      <c r="W101" s="36"/>
      <c r="X101" s="34">
        <f>Main!$B101*Main!$A101*Main!F101</f>
        <v>0</v>
      </c>
      <c r="Y101" s="34">
        <f>Main!$B101*Main!$A101*Main!G101</f>
        <v>0</v>
      </c>
      <c r="Z101" s="34">
        <f>Main!$B101*Main!$A101*Main!H101</f>
        <v>0</v>
      </c>
      <c r="AA101" s="34">
        <f>Main!$B101*Main!$A101*Main!I101</f>
        <v>0</v>
      </c>
      <c r="AB101" s="34">
        <f>Main!$B101*Main!$A101*Main!J101</f>
        <v>0</v>
      </c>
      <c r="AC101" s="34">
        <f>Main!$B101*Main!$A101*Main!K101</f>
        <v>0</v>
      </c>
      <c r="AD101" s="34">
        <f>Main!$B101*Main!$A101*Main!L101</f>
        <v>0</v>
      </c>
      <c r="AE101" s="34">
        <f>Main!$B101*Main!$A101*Main!M101</f>
        <v>0</v>
      </c>
      <c r="AF101" s="34">
        <f>Main!$B101*Main!$A101*Main!N101</f>
        <v>0</v>
      </c>
      <c r="AG101" s="34">
        <f>Main!$B101*Main!$A101*Main!O101</f>
        <v>0</v>
      </c>
      <c r="AH101" s="34">
        <f>Main!$B101*Main!$A101*Main!P101</f>
        <v>0</v>
      </c>
      <c r="AI101" s="34">
        <f>Main!$B101*Main!$A101*Main!Q101</f>
        <v>0</v>
      </c>
      <c r="AJ101" s="34">
        <f>Main!$B101*Main!$A101*Main!R101</f>
        <v>0</v>
      </c>
      <c r="AK101" s="34">
        <f>Main!$B101*Main!$A101*Main!S101</f>
        <v>0</v>
      </c>
      <c r="AL101" s="34">
        <f>Main!$B101*Main!$A101*Main!T101</f>
        <v>0</v>
      </c>
      <c r="AM101" s="34">
        <f>Main!$B101*Main!$A101*Main!U101</f>
        <v>0</v>
      </c>
      <c r="AN101" s="34">
        <f>Main!$B101*Main!$A101*Main!V101</f>
        <v>0</v>
      </c>
    </row>
    <row r="102" spans="1:40">
      <c r="B102" s="9"/>
      <c r="D102" s="9" t="s">
        <v>194</v>
      </c>
      <c r="F102" s="1"/>
      <c r="G102" s="1"/>
      <c r="H102" s="1"/>
      <c r="I102" s="1"/>
      <c r="J102" s="1"/>
      <c r="K102" s="1"/>
      <c r="L102" s="1"/>
      <c r="M102" s="1"/>
      <c r="N102" s="1"/>
      <c r="O102" s="1"/>
      <c r="P102" s="1"/>
      <c r="Q102" s="1"/>
      <c r="R102" s="1"/>
      <c r="S102" s="1"/>
      <c r="T102" s="1"/>
      <c r="U102" s="1"/>
      <c r="V102" s="1"/>
      <c r="W102" s="36"/>
      <c r="X102" s="34">
        <f>Main!$B102*Main!$A102*Main!F102</f>
        <v>0</v>
      </c>
      <c r="Y102" s="34">
        <f>Main!$B102*Main!$A102*Main!G102</f>
        <v>0</v>
      </c>
      <c r="Z102" s="34">
        <f>Main!$B102*Main!$A102*Main!H102</f>
        <v>0</v>
      </c>
      <c r="AA102" s="34">
        <f>Main!$B102*Main!$A102*Main!I102</f>
        <v>0</v>
      </c>
      <c r="AB102" s="34">
        <f>Main!$B102*Main!$A102*Main!J102</f>
        <v>0</v>
      </c>
      <c r="AC102" s="34">
        <f>Main!$B102*Main!$A102*Main!K102</f>
        <v>0</v>
      </c>
      <c r="AD102" s="34">
        <f>Main!$B102*Main!$A102*Main!L102</f>
        <v>0</v>
      </c>
      <c r="AE102" s="34">
        <f>Main!$B102*Main!$A102*Main!M102</f>
        <v>0</v>
      </c>
      <c r="AF102" s="34">
        <f>Main!$B102*Main!$A102*Main!N102</f>
        <v>0</v>
      </c>
      <c r="AG102" s="34">
        <f>Main!$B102*Main!$A102*Main!O102</f>
        <v>0</v>
      </c>
      <c r="AH102" s="34">
        <f>Main!$B102*Main!$A102*Main!P102</f>
        <v>0</v>
      </c>
      <c r="AI102" s="34">
        <f>Main!$B102*Main!$A102*Main!Q102</f>
        <v>0</v>
      </c>
      <c r="AJ102" s="34">
        <f>Main!$B102*Main!$A102*Main!R102</f>
        <v>0</v>
      </c>
      <c r="AK102" s="34">
        <f>Main!$B102*Main!$A102*Main!S102</f>
        <v>0</v>
      </c>
      <c r="AL102" s="34">
        <f>Main!$B102*Main!$A102*Main!T102</f>
        <v>0</v>
      </c>
      <c r="AM102" s="34">
        <f>Main!$B102*Main!$A102*Main!U102</f>
        <v>0</v>
      </c>
      <c r="AN102" s="34">
        <f>Main!$B102*Main!$A102*Main!V102</f>
        <v>0</v>
      </c>
    </row>
    <row r="103" spans="1:40">
      <c r="A103" s="4">
        <v>8</v>
      </c>
      <c r="B103" s="9">
        <v>0.1</v>
      </c>
      <c r="C103" s="9" t="s">
        <v>314</v>
      </c>
      <c r="E103" s="9"/>
      <c r="F103" s="8">
        <f>10*IF(F35=1,IF(2*F34&lt;10, (10-2*F34)/10,0),1)</f>
        <v>9.1999999999999993</v>
      </c>
      <c r="G103" s="8">
        <f>10*IF(G35=1,IF(2*G34&lt;10, (10-2*G34)/10,0),1)</f>
        <v>9.8000000000000007</v>
      </c>
      <c r="H103" s="8">
        <f>10*IF(H35=1,IF(2*H34&lt;10, (10-2*H34)/10,0),1)</f>
        <v>0</v>
      </c>
      <c r="I103" s="8">
        <f t="shared" ref="I103:R103" si="24">10*IF(I35=1,IF(2*I34&lt;10, (10-2*I34)/10,0),1)</f>
        <v>9</v>
      </c>
      <c r="J103" s="8">
        <f t="shared" si="24"/>
        <v>9.8000000000000007</v>
      </c>
      <c r="K103" s="8">
        <f t="shared" si="24"/>
        <v>9.8000000000000007</v>
      </c>
      <c r="L103" s="8">
        <f t="shared" si="24"/>
        <v>9.4</v>
      </c>
      <c r="M103" s="8">
        <f t="shared" si="24"/>
        <v>9</v>
      </c>
      <c r="N103" s="8">
        <f t="shared" si="24"/>
        <v>9.1999999999999993</v>
      </c>
      <c r="O103" s="8">
        <f t="shared" si="24"/>
        <v>9.1999999999999993</v>
      </c>
      <c r="P103" s="8">
        <f t="shared" si="24"/>
        <v>10</v>
      </c>
      <c r="Q103" s="8">
        <f t="shared" si="24"/>
        <v>9.1999999999999993</v>
      </c>
      <c r="R103" s="8">
        <f t="shared" si="24"/>
        <v>2</v>
      </c>
      <c r="S103" s="8">
        <f>10*IF(S35=1,IF(2*S34&lt;10, (10-2*S34)/10,0),1)</f>
        <v>0</v>
      </c>
      <c r="T103" s="8">
        <f>10*IF(T35=1,IF(2*T34&lt;10, (10-2*T34)/10,0),1)</f>
        <v>10</v>
      </c>
      <c r="U103" s="8">
        <f>10*IF(U35=1,IF(2*U34&lt;10, (10-2*U34)/10,0),1)</f>
        <v>9.8000000000000007</v>
      </c>
      <c r="V103" s="8">
        <f>10*IF(V35=1,IF(2*V34&lt;10, (10-2*V34)/10,0),1)</f>
        <v>9.8000000000000007</v>
      </c>
      <c r="W103" s="36"/>
      <c r="X103" s="34">
        <f>Main!$B103*Main!$A103*Main!F103</f>
        <v>7.3599999999999994</v>
      </c>
      <c r="Y103" s="34">
        <f>Main!$B103*Main!$A103*Main!G103</f>
        <v>7.8400000000000007</v>
      </c>
      <c r="Z103" s="34">
        <f>Main!$B103*Main!$A103*Main!H103</f>
        <v>0</v>
      </c>
      <c r="AA103" s="34">
        <f>Main!$B103*Main!$A103*Main!I103</f>
        <v>7.2</v>
      </c>
      <c r="AB103" s="34">
        <f>Main!$B103*Main!$A103*Main!J103</f>
        <v>7.8400000000000007</v>
      </c>
      <c r="AC103" s="34">
        <f>Main!$B103*Main!$A103*Main!K103</f>
        <v>7.8400000000000007</v>
      </c>
      <c r="AD103" s="34">
        <f>Main!$B103*Main!$A103*Main!L103</f>
        <v>7.5200000000000005</v>
      </c>
      <c r="AE103" s="34">
        <f>Main!$B103*Main!$A103*Main!M103</f>
        <v>7.2</v>
      </c>
      <c r="AF103" s="34">
        <f>Main!$B103*Main!$A103*Main!N103</f>
        <v>7.3599999999999994</v>
      </c>
      <c r="AG103" s="34">
        <f>Main!$B103*Main!$A103*Main!O103</f>
        <v>7.3599999999999994</v>
      </c>
      <c r="AH103" s="34">
        <f>Main!$B103*Main!$A103*Main!P103</f>
        <v>8</v>
      </c>
      <c r="AI103" s="34">
        <f>Main!$B103*Main!$A103*Main!Q103</f>
        <v>7.3599999999999994</v>
      </c>
      <c r="AJ103" s="34">
        <f>Main!$B103*Main!$A103*Main!R103</f>
        <v>1.6</v>
      </c>
      <c r="AK103" s="34">
        <f>Main!$B103*Main!$A103*Main!S103</f>
        <v>0</v>
      </c>
      <c r="AL103" s="34">
        <f>Main!$B103*Main!$A103*Main!T103</f>
        <v>8</v>
      </c>
      <c r="AM103" s="34">
        <f>Main!$B103*Main!$A103*Main!U103</f>
        <v>7.8400000000000007</v>
      </c>
      <c r="AN103" s="34">
        <f>Main!$B103*Main!$A103*Main!V103</f>
        <v>7.8400000000000007</v>
      </c>
    </row>
    <row r="104" spans="1:40">
      <c r="B104" s="9"/>
      <c r="D104" s="9" t="s">
        <v>280</v>
      </c>
      <c r="F104" s="1"/>
      <c r="G104" s="1"/>
      <c r="H104" s="1"/>
      <c r="I104" s="1"/>
      <c r="J104" s="1"/>
      <c r="K104" s="1"/>
      <c r="L104" s="1"/>
      <c r="M104" s="1"/>
      <c r="N104" s="1"/>
      <c r="O104" s="1"/>
      <c r="P104" s="1"/>
      <c r="Q104" s="1"/>
      <c r="R104" s="1"/>
      <c r="S104" s="1"/>
      <c r="T104" s="1"/>
      <c r="U104" s="1"/>
      <c r="V104" s="1"/>
      <c r="W104" s="36"/>
      <c r="X104" s="34">
        <f>Main!$B104*Main!$A104*Main!F104</f>
        <v>0</v>
      </c>
      <c r="Y104" s="34">
        <f>Main!$B104*Main!$A104*Main!G104</f>
        <v>0</v>
      </c>
      <c r="Z104" s="34">
        <f>Main!$B104*Main!$A104*Main!H104</f>
        <v>0</v>
      </c>
      <c r="AA104" s="34">
        <f>Main!$B104*Main!$A104*Main!I104</f>
        <v>0</v>
      </c>
      <c r="AB104" s="34">
        <f>Main!$B104*Main!$A104*Main!J104</f>
        <v>0</v>
      </c>
      <c r="AC104" s="34">
        <f>Main!$B104*Main!$A104*Main!K104</f>
        <v>0</v>
      </c>
      <c r="AD104" s="34">
        <f>Main!$B104*Main!$A104*Main!L104</f>
        <v>0</v>
      </c>
      <c r="AE104" s="34">
        <f>Main!$B104*Main!$A104*Main!M104</f>
        <v>0</v>
      </c>
      <c r="AF104" s="34">
        <f>Main!$B104*Main!$A104*Main!N104</f>
        <v>0</v>
      </c>
      <c r="AG104" s="34">
        <f>Main!$B104*Main!$A104*Main!O104</f>
        <v>0</v>
      </c>
      <c r="AH104" s="34">
        <f>Main!$B104*Main!$A104*Main!P104</f>
        <v>0</v>
      </c>
      <c r="AI104" s="34">
        <f>Main!$B104*Main!$A104*Main!Q104</f>
        <v>0</v>
      </c>
      <c r="AJ104" s="34">
        <f>Main!$B104*Main!$A104*Main!R104</f>
        <v>0</v>
      </c>
      <c r="AK104" s="34">
        <f>Main!$B104*Main!$A104*Main!S104</f>
        <v>0</v>
      </c>
      <c r="AL104" s="34">
        <f>Main!$B104*Main!$A104*Main!T104</f>
        <v>0</v>
      </c>
      <c r="AM104" s="34">
        <f>Main!$B104*Main!$A104*Main!U104</f>
        <v>0</v>
      </c>
      <c r="AN104" s="34">
        <f>Main!$B104*Main!$A104*Main!V104</f>
        <v>0</v>
      </c>
    </row>
    <row r="105" spans="1:40">
      <c r="B105" s="9"/>
      <c r="D105" s="9" t="s">
        <v>279</v>
      </c>
      <c r="F105" s="1"/>
      <c r="G105" s="1"/>
      <c r="H105" s="1"/>
      <c r="I105" s="1"/>
      <c r="J105" s="1"/>
      <c r="K105" s="1"/>
      <c r="L105" s="1"/>
      <c r="M105" s="1"/>
      <c r="N105" s="1"/>
      <c r="O105" s="1"/>
      <c r="P105" s="1"/>
      <c r="Q105" s="1"/>
      <c r="R105" s="1"/>
      <c r="S105" s="1"/>
      <c r="T105" s="1"/>
      <c r="U105" s="1"/>
      <c r="V105" s="1"/>
      <c r="W105" s="36"/>
      <c r="X105" s="34">
        <f>Main!$B105*Main!$A105*Main!F105</f>
        <v>0</v>
      </c>
      <c r="Y105" s="34">
        <f>Main!$B105*Main!$A105*Main!G105</f>
        <v>0</v>
      </c>
      <c r="Z105" s="34">
        <f>Main!$B105*Main!$A105*Main!H105</f>
        <v>0</v>
      </c>
      <c r="AA105" s="34">
        <f>Main!$B105*Main!$A105*Main!I105</f>
        <v>0</v>
      </c>
      <c r="AB105" s="34">
        <f>Main!$B105*Main!$A105*Main!J105</f>
        <v>0</v>
      </c>
      <c r="AC105" s="34">
        <f>Main!$B105*Main!$A105*Main!K105</f>
        <v>0</v>
      </c>
      <c r="AD105" s="34">
        <f>Main!$B105*Main!$A105*Main!L105</f>
        <v>0</v>
      </c>
      <c r="AE105" s="34">
        <f>Main!$B105*Main!$A105*Main!M105</f>
        <v>0</v>
      </c>
      <c r="AF105" s="34">
        <f>Main!$B105*Main!$A105*Main!N105</f>
        <v>0</v>
      </c>
      <c r="AG105" s="34">
        <f>Main!$B105*Main!$A105*Main!O105</f>
        <v>0</v>
      </c>
      <c r="AH105" s="34">
        <f>Main!$B105*Main!$A105*Main!P105</f>
        <v>0</v>
      </c>
      <c r="AI105" s="34">
        <f>Main!$B105*Main!$A105*Main!Q105</f>
        <v>0</v>
      </c>
      <c r="AJ105" s="34">
        <f>Main!$B105*Main!$A105*Main!R105</f>
        <v>0</v>
      </c>
      <c r="AK105" s="34">
        <f>Main!$B105*Main!$A105*Main!S105</f>
        <v>0</v>
      </c>
      <c r="AL105" s="34">
        <f>Main!$B105*Main!$A105*Main!T105</f>
        <v>0</v>
      </c>
      <c r="AM105" s="34">
        <f>Main!$B105*Main!$A105*Main!U105</f>
        <v>0</v>
      </c>
      <c r="AN105" s="34">
        <f>Main!$B105*Main!$A105*Main!V105</f>
        <v>0</v>
      </c>
    </row>
    <row r="106" spans="1:40">
      <c r="A106" s="4">
        <v>7</v>
      </c>
      <c r="B106" s="9">
        <v>0.1</v>
      </c>
      <c r="C106" t="s">
        <v>111</v>
      </c>
      <c r="F106">
        <v>7</v>
      </c>
      <c r="G106">
        <v>7</v>
      </c>
      <c r="H106" s="11">
        <v>10</v>
      </c>
      <c r="I106">
        <v>10</v>
      </c>
      <c r="J106">
        <v>0</v>
      </c>
      <c r="K106">
        <v>7</v>
      </c>
      <c r="L106" s="19">
        <v>8</v>
      </c>
      <c r="M106" s="11">
        <v>10</v>
      </c>
      <c r="N106">
        <v>7</v>
      </c>
      <c r="O106">
        <v>7</v>
      </c>
      <c r="P106" s="11">
        <v>10</v>
      </c>
      <c r="Q106">
        <v>7</v>
      </c>
      <c r="R106">
        <v>10</v>
      </c>
      <c r="S106">
        <v>10</v>
      </c>
      <c r="T106">
        <v>7</v>
      </c>
      <c r="U106">
        <v>7</v>
      </c>
      <c r="V106">
        <v>7</v>
      </c>
      <c r="W106" s="36"/>
      <c r="X106" s="34">
        <f>Main!$B106*Main!$A106*Main!F106</f>
        <v>4.9000000000000004</v>
      </c>
      <c r="Y106" s="34">
        <f>Main!$B106*Main!$A106*Main!G106</f>
        <v>4.9000000000000004</v>
      </c>
      <c r="Z106" s="34">
        <f>Main!$B106*Main!$A106*Main!H106</f>
        <v>7.0000000000000009</v>
      </c>
      <c r="AA106" s="34">
        <f>Main!$B106*Main!$A106*Main!I106</f>
        <v>7.0000000000000009</v>
      </c>
      <c r="AB106" s="34">
        <f>Main!$B106*Main!$A106*Main!J106</f>
        <v>0</v>
      </c>
      <c r="AC106" s="34">
        <f>Main!$B106*Main!$A106*Main!K106</f>
        <v>4.9000000000000004</v>
      </c>
      <c r="AD106" s="34">
        <f>Main!$B106*Main!$A106*Main!L106</f>
        <v>5.6000000000000005</v>
      </c>
      <c r="AE106" s="34">
        <f>Main!$B106*Main!$A106*Main!M106</f>
        <v>7.0000000000000009</v>
      </c>
      <c r="AF106" s="34">
        <f>Main!$B106*Main!$A106*Main!N106</f>
        <v>4.9000000000000004</v>
      </c>
      <c r="AG106" s="34">
        <f>Main!$B106*Main!$A106*Main!O106</f>
        <v>4.9000000000000004</v>
      </c>
      <c r="AH106" s="34">
        <f>Main!$B106*Main!$A106*Main!P106</f>
        <v>7.0000000000000009</v>
      </c>
      <c r="AI106" s="34">
        <f>Main!$B106*Main!$A106*Main!Q106</f>
        <v>4.9000000000000004</v>
      </c>
      <c r="AJ106" s="34">
        <f>Main!$B106*Main!$A106*Main!R106</f>
        <v>7.0000000000000009</v>
      </c>
      <c r="AK106" s="34">
        <f>Main!$B106*Main!$A106*Main!S106</f>
        <v>7.0000000000000009</v>
      </c>
      <c r="AL106" s="34">
        <f>Main!$B106*Main!$A106*Main!T106</f>
        <v>4.9000000000000004</v>
      </c>
      <c r="AM106" s="34">
        <f>Main!$B106*Main!$A106*Main!U106</f>
        <v>4.9000000000000004</v>
      </c>
      <c r="AN106" s="34">
        <f>Main!$B106*Main!$A106*Main!V106</f>
        <v>4.9000000000000004</v>
      </c>
    </row>
    <row r="107" spans="1:40">
      <c r="B107" s="9"/>
      <c r="D107" t="s">
        <v>3</v>
      </c>
      <c r="F107" s="1"/>
      <c r="G107" s="1"/>
      <c r="H107" s="1"/>
      <c r="I107" s="1"/>
      <c r="J107" s="1"/>
      <c r="K107" s="1"/>
      <c r="L107" s="1"/>
      <c r="M107" s="1"/>
      <c r="N107" s="1"/>
      <c r="O107" s="1"/>
      <c r="P107" s="1"/>
      <c r="Q107" s="1"/>
      <c r="R107" s="1"/>
      <c r="S107" s="1"/>
      <c r="T107" s="1"/>
      <c r="U107" s="1"/>
      <c r="V107" s="1"/>
      <c r="W107" s="36"/>
      <c r="X107" s="34">
        <f>Main!$B107*Main!$A107*Main!F107</f>
        <v>0</v>
      </c>
      <c r="Y107" s="34">
        <f>Main!$B107*Main!$A107*Main!G107</f>
        <v>0</v>
      </c>
      <c r="Z107" s="34">
        <f>Main!$B107*Main!$A107*Main!H107</f>
        <v>0</v>
      </c>
      <c r="AA107" s="34">
        <f>Main!$B107*Main!$A107*Main!I107</f>
        <v>0</v>
      </c>
      <c r="AB107" s="34">
        <f>Main!$B107*Main!$A107*Main!J107</f>
        <v>0</v>
      </c>
      <c r="AC107" s="34">
        <f>Main!$B107*Main!$A107*Main!K107</f>
        <v>0</v>
      </c>
      <c r="AD107" s="34">
        <f>Main!$B107*Main!$A107*Main!L107</f>
        <v>0</v>
      </c>
      <c r="AE107" s="34">
        <f>Main!$B107*Main!$A107*Main!M107</f>
        <v>0</v>
      </c>
      <c r="AF107" s="34">
        <f>Main!$B107*Main!$A107*Main!N107</f>
        <v>0</v>
      </c>
      <c r="AG107" s="34">
        <f>Main!$B107*Main!$A107*Main!O107</f>
        <v>0</v>
      </c>
      <c r="AH107" s="34">
        <f>Main!$B107*Main!$A107*Main!P107</f>
        <v>0</v>
      </c>
      <c r="AI107" s="34">
        <f>Main!$B107*Main!$A107*Main!Q107</f>
        <v>0</v>
      </c>
      <c r="AJ107" s="34">
        <f>Main!$B107*Main!$A107*Main!R107</f>
        <v>0</v>
      </c>
      <c r="AK107" s="34">
        <f>Main!$B107*Main!$A107*Main!S107</f>
        <v>0</v>
      </c>
      <c r="AL107" s="34">
        <f>Main!$B107*Main!$A107*Main!T107</f>
        <v>0</v>
      </c>
      <c r="AM107" s="34">
        <f>Main!$B107*Main!$A107*Main!U107</f>
        <v>0</v>
      </c>
      <c r="AN107" s="34">
        <f>Main!$B107*Main!$A107*Main!V107</f>
        <v>0</v>
      </c>
    </row>
    <row r="108" spans="1:40">
      <c r="B108" s="9"/>
      <c r="D108" t="s">
        <v>129</v>
      </c>
      <c r="F108" s="1"/>
      <c r="G108" s="1"/>
      <c r="H108" s="1"/>
      <c r="I108" s="1"/>
      <c r="J108" s="1"/>
      <c r="K108" s="1"/>
      <c r="L108" s="1"/>
      <c r="M108" s="1"/>
      <c r="N108" s="1"/>
      <c r="O108" s="1"/>
      <c r="P108" s="1"/>
      <c r="Q108" s="1"/>
      <c r="R108" s="1"/>
      <c r="S108" s="1"/>
      <c r="T108" s="1"/>
      <c r="U108" s="1"/>
      <c r="V108" s="1"/>
      <c r="W108" s="36"/>
      <c r="X108" s="34">
        <f>Main!$B108*Main!$A108*Main!F108</f>
        <v>0</v>
      </c>
      <c r="Y108" s="34">
        <f>Main!$B108*Main!$A108*Main!G108</f>
        <v>0</v>
      </c>
      <c r="Z108" s="34">
        <f>Main!$B108*Main!$A108*Main!H108</f>
        <v>0</v>
      </c>
      <c r="AA108" s="34">
        <f>Main!$B108*Main!$A108*Main!I108</f>
        <v>0</v>
      </c>
      <c r="AB108" s="34">
        <f>Main!$B108*Main!$A108*Main!J108</f>
        <v>0</v>
      </c>
      <c r="AC108" s="34">
        <f>Main!$B108*Main!$A108*Main!K108</f>
        <v>0</v>
      </c>
      <c r="AD108" s="34">
        <f>Main!$B108*Main!$A108*Main!L108</f>
        <v>0</v>
      </c>
      <c r="AE108" s="34">
        <f>Main!$B108*Main!$A108*Main!M108</f>
        <v>0</v>
      </c>
      <c r="AF108" s="34">
        <f>Main!$B108*Main!$A108*Main!N108</f>
        <v>0</v>
      </c>
      <c r="AG108" s="34">
        <f>Main!$B108*Main!$A108*Main!O108</f>
        <v>0</v>
      </c>
      <c r="AH108" s="34">
        <f>Main!$B108*Main!$A108*Main!P108</f>
        <v>0</v>
      </c>
      <c r="AI108" s="34">
        <f>Main!$B108*Main!$A108*Main!Q108</f>
        <v>0</v>
      </c>
      <c r="AJ108" s="34">
        <f>Main!$B108*Main!$A108*Main!R108</f>
        <v>0</v>
      </c>
      <c r="AK108" s="34">
        <f>Main!$B108*Main!$A108*Main!S108</f>
        <v>0</v>
      </c>
      <c r="AL108" s="34">
        <f>Main!$B108*Main!$A108*Main!T108</f>
        <v>0</v>
      </c>
      <c r="AM108" s="34">
        <f>Main!$B108*Main!$A108*Main!U108</f>
        <v>0</v>
      </c>
      <c r="AN108" s="34">
        <f>Main!$B108*Main!$A108*Main!V108</f>
        <v>0</v>
      </c>
    </row>
    <row r="109" spans="1:40">
      <c r="B109" s="9"/>
      <c r="D109" t="s">
        <v>45</v>
      </c>
      <c r="F109" s="1"/>
      <c r="G109" s="1"/>
      <c r="H109" s="1"/>
      <c r="I109" s="1"/>
      <c r="J109" s="1"/>
      <c r="K109" s="1"/>
      <c r="L109" s="1"/>
      <c r="M109" s="1"/>
      <c r="N109" s="1"/>
      <c r="O109" s="1"/>
      <c r="P109" s="1"/>
      <c r="Q109" s="1"/>
      <c r="R109" s="1"/>
      <c r="S109" s="1"/>
      <c r="T109" s="1"/>
      <c r="U109" s="1"/>
      <c r="V109" s="1"/>
      <c r="W109" s="36"/>
      <c r="X109" s="34">
        <f>Main!$B109*Main!$A109*Main!F109</f>
        <v>0</v>
      </c>
      <c r="Y109" s="34">
        <f>Main!$B109*Main!$A109*Main!G109</f>
        <v>0</v>
      </c>
      <c r="Z109" s="34">
        <f>Main!$B109*Main!$A109*Main!H109</f>
        <v>0</v>
      </c>
      <c r="AA109" s="34">
        <f>Main!$B109*Main!$A109*Main!I109</f>
        <v>0</v>
      </c>
      <c r="AB109" s="34">
        <f>Main!$B109*Main!$A109*Main!J109</f>
        <v>0</v>
      </c>
      <c r="AC109" s="34">
        <f>Main!$B109*Main!$A109*Main!K109</f>
        <v>0</v>
      </c>
      <c r="AD109" s="34">
        <f>Main!$B109*Main!$A109*Main!L109</f>
        <v>0</v>
      </c>
      <c r="AE109" s="34">
        <f>Main!$B109*Main!$A109*Main!M109</f>
        <v>0</v>
      </c>
      <c r="AF109" s="34">
        <f>Main!$B109*Main!$A109*Main!N109</f>
        <v>0</v>
      </c>
      <c r="AG109" s="34">
        <f>Main!$B109*Main!$A109*Main!O109</f>
        <v>0</v>
      </c>
      <c r="AH109" s="34">
        <f>Main!$B109*Main!$A109*Main!P109</f>
        <v>0</v>
      </c>
      <c r="AI109" s="34">
        <f>Main!$B109*Main!$A109*Main!Q109</f>
        <v>0</v>
      </c>
      <c r="AJ109" s="34">
        <f>Main!$B109*Main!$A109*Main!R109</f>
        <v>0</v>
      </c>
      <c r="AK109" s="34">
        <f>Main!$B109*Main!$A109*Main!S109</f>
        <v>0</v>
      </c>
      <c r="AL109" s="34">
        <f>Main!$B109*Main!$A109*Main!T109</f>
        <v>0</v>
      </c>
      <c r="AM109" s="34">
        <f>Main!$B109*Main!$A109*Main!U109</f>
        <v>0</v>
      </c>
      <c r="AN109" s="34">
        <f>Main!$B109*Main!$A109*Main!V109</f>
        <v>0</v>
      </c>
    </row>
    <row r="110" spans="1:40">
      <c r="A110" s="4">
        <v>7</v>
      </c>
      <c r="B110" s="9">
        <v>0.1</v>
      </c>
      <c r="C110" t="s">
        <v>15</v>
      </c>
      <c r="F110" s="11">
        <v>10</v>
      </c>
      <c r="G110" s="11">
        <v>4</v>
      </c>
      <c r="H110" s="11">
        <v>10</v>
      </c>
      <c r="I110" s="11">
        <v>10</v>
      </c>
      <c r="J110">
        <v>6</v>
      </c>
      <c r="K110">
        <v>6</v>
      </c>
      <c r="L110" s="19">
        <v>6</v>
      </c>
      <c r="M110" s="11">
        <v>10</v>
      </c>
      <c r="N110" s="20">
        <v>8</v>
      </c>
      <c r="O110" s="11">
        <v>10</v>
      </c>
      <c r="P110" s="11">
        <v>8</v>
      </c>
      <c r="Q110" s="11">
        <v>8</v>
      </c>
      <c r="R110" s="11">
        <v>10</v>
      </c>
      <c r="S110" s="11">
        <v>10</v>
      </c>
      <c r="T110" s="11">
        <v>6</v>
      </c>
      <c r="U110">
        <v>0</v>
      </c>
      <c r="V110" s="11">
        <v>6</v>
      </c>
      <c r="W110" s="36"/>
      <c r="X110" s="34">
        <f>Main!$B110*Main!$A110*Main!F110</f>
        <v>7.0000000000000009</v>
      </c>
      <c r="Y110" s="34">
        <f>Main!$B110*Main!$A110*Main!G110</f>
        <v>2.8000000000000003</v>
      </c>
      <c r="Z110" s="34">
        <f>Main!$B110*Main!$A110*Main!H110</f>
        <v>7.0000000000000009</v>
      </c>
      <c r="AA110" s="34">
        <f>Main!$B110*Main!$A110*Main!I110</f>
        <v>7.0000000000000009</v>
      </c>
      <c r="AB110" s="34">
        <f>Main!$B110*Main!$A110*Main!J110</f>
        <v>4.2</v>
      </c>
      <c r="AC110" s="34">
        <f>Main!$B110*Main!$A110*Main!K110</f>
        <v>4.2</v>
      </c>
      <c r="AD110" s="34">
        <f>Main!$B110*Main!$A110*Main!L110</f>
        <v>4.2</v>
      </c>
      <c r="AE110" s="34">
        <f>Main!$B110*Main!$A110*Main!M110</f>
        <v>7.0000000000000009</v>
      </c>
      <c r="AF110" s="34">
        <f>Main!$B110*Main!$A110*Main!N110</f>
        <v>5.6000000000000005</v>
      </c>
      <c r="AG110" s="34">
        <f>Main!$B110*Main!$A110*Main!O110</f>
        <v>7.0000000000000009</v>
      </c>
      <c r="AH110" s="34">
        <f>Main!$B110*Main!$A110*Main!P110</f>
        <v>5.6000000000000005</v>
      </c>
      <c r="AI110" s="34">
        <f>Main!$B110*Main!$A110*Main!Q110</f>
        <v>5.6000000000000005</v>
      </c>
      <c r="AJ110" s="34">
        <f>Main!$B110*Main!$A110*Main!R110</f>
        <v>7.0000000000000009</v>
      </c>
      <c r="AK110" s="34">
        <f>Main!$B110*Main!$A110*Main!S110</f>
        <v>7.0000000000000009</v>
      </c>
      <c r="AL110" s="34">
        <f>Main!$B110*Main!$A110*Main!T110</f>
        <v>4.2</v>
      </c>
      <c r="AM110" s="34">
        <f>Main!$B110*Main!$A110*Main!U110</f>
        <v>0</v>
      </c>
      <c r="AN110" s="34">
        <f>Main!$B110*Main!$A110*Main!V110</f>
        <v>4.2</v>
      </c>
    </row>
    <row r="111" spans="1:40">
      <c r="B111" s="9"/>
      <c r="D111" t="s">
        <v>13</v>
      </c>
      <c r="F111" s="1"/>
      <c r="G111" s="1"/>
      <c r="H111" s="1"/>
      <c r="I111" s="1"/>
      <c r="J111" s="1"/>
      <c r="K111" s="1"/>
      <c r="L111" s="1"/>
      <c r="M111" s="1"/>
      <c r="N111" s="1"/>
      <c r="O111" s="1"/>
      <c r="P111" s="1"/>
      <c r="Q111" s="1"/>
      <c r="R111" s="1"/>
      <c r="S111" s="1"/>
      <c r="T111" s="1"/>
      <c r="U111" s="1"/>
      <c r="V111" s="1"/>
      <c r="W111" s="36"/>
      <c r="X111" s="34">
        <f>Main!$B111*Main!$A111*Main!F111</f>
        <v>0</v>
      </c>
      <c r="Y111" s="34">
        <f>Main!$B111*Main!$A111*Main!G111</f>
        <v>0</v>
      </c>
      <c r="Z111" s="34">
        <f>Main!$B111*Main!$A111*Main!H111</f>
        <v>0</v>
      </c>
      <c r="AA111" s="34">
        <f>Main!$B111*Main!$A111*Main!I111</f>
        <v>0</v>
      </c>
      <c r="AB111" s="34">
        <f>Main!$B111*Main!$A111*Main!J111</f>
        <v>0</v>
      </c>
      <c r="AC111" s="34">
        <f>Main!$B111*Main!$A111*Main!K111</f>
        <v>0</v>
      </c>
      <c r="AD111" s="34">
        <f>Main!$B111*Main!$A111*Main!L111</f>
        <v>0</v>
      </c>
      <c r="AE111" s="34">
        <f>Main!$B111*Main!$A111*Main!M111</f>
        <v>0</v>
      </c>
      <c r="AF111" s="34">
        <f>Main!$B111*Main!$A111*Main!N111</f>
        <v>0</v>
      </c>
      <c r="AG111" s="34">
        <f>Main!$B111*Main!$A111*Main!O111</f>
        <v>0</v>
      </c>
      <c r="AH111" s="34">
        <f>Main!$B111*Main!$A111*Main!P111</f>
        <v>0</v>
      </c>
      <c r="AI111" s="34">
        <f>Main!$B111*Main!$A111*Main!Q111</f>
        <v>0</v>
      </c>
      <c r="AJ111" s="34">
        <f>Main!$B111*Main!$A111*Main!R111</f>
        <v>0</v>
      </c>
      <c r="AK111" s="34">
        <f>Main!$B111*Main!$A111*Main!S111</f>
        <v>0</v>
      </c>
      <c r="AL111" s="34">
        <f>Main!$B111*Main!$A111*Main!T111</f>
        <v>0</v>
      </c>
      <c r="AM111" s="34">
        <f>Main!$B111*Main!$A111*Main!U111</f>
        <v>0</v>
      </c>
      <c r="AN111" s="34">
        <f>Main!$B111*Main!$A111*Main!V111</f>
        <v>0</v>
      </c>
    </row>
    <row r="112" spans="1:40">
      <c r="B112" s="9"/>
      <c r="D112" s="9" t="s">
        <v>138</v>
      </c>
      <c r="F112" s="1"/>
      <c r="G112" s="1"/>
      <c r="H112" s="1"/>
      <c r="I112" s="1"/>
      <c r="J112" s="1"/>
      <c r="K112" s="1"/>
      <c r="L112" s="1"/>
      <c r="M112" s="1"/>
      <c r="N112" s="1"/>
      <c r="O112" s="1"/>
      <c r="P112" s="1"/>
      <c r="Q112" s="1"/>
      <c r="R112" s="1"/>
      <c r="S112" s="1"/>
      <c r="T112" s="1"/>
      <c r="U112" s="1"/>
      <c r="V112" s="1"/>
      <c r="W112" s="36"/>
      <c r="X112" s="34">
        <f>Main!$B112*Main!$A112*Main!F112</f>
        <v>0</v>
      </c>
      <c r="Y112" s="34">
        <f>Main!$B112*Main!$A112*Main!G112</f>
        <v>0</v>
      </c>
      <c r="Z112" s="34">
        <f>Main!$B112*Main!$A112*Main!H112</f>
        <v>0</v>
      </c>
      <c r="AA112" s="34">
        <f>Main!$B112*Main!$A112*Main!I112</f>
        <v>0</v>
      </c>
      <c r="AB112" s="34">
        <f>Main!$B112*Main!$A112*Main!J112</f>
        <v>0</v>
      </c>
      <c r="AC112" s="34">
        <f>Main!$B112*Main!$A112*Main!K112</f>
        <v>0</v>
      </c>
      <c r="AD112" s="34">
        <f>Main!$B112*Main!$A112*Main!L112</f>
        <v>0</v>
      </c>
      <c r="AE112" s="34">
        <f>Main!$B112*Main!$A112*Main!M112</f>
        <v>0</v>
      </c>
      <c r="AF112" s="34">
        <f>Main!$B112*Main!$A112*Main!N112</f>
        <v>0</v>
      </c>
      <c r="AG112" s="34">
        <f>Main!$B112*Main!$A112*Main!O112</f>
        <v>0</v>
      </c>
      <c r="AH112" s="34">
        <f>Main!$B112*Main!$A112*Main!P112</f>
        <v>0</v>
      </c>
      <c r="AI112" s="34">
        <f>Main!$B112*Main!$A112*Main!Q112</f>
        <v>0</v>
      </c>
      <c r="AJ112" s="34">
        <f>Main!$B112*Main!$A112*Main!R112</f>
        <v>0</v>
      </c>
      <c r="AK112" s="34">
        <f>Main!$B112*Main!$A112*Main!S112</f>
        <v>0</v>
      </c>
      <c r="AL112" s="34">
        <f>Main!$B112*Main!$A112*Main!T112</f>
        <v>0</v>
      </c>
      <c r="AM112" s="34">
        <f>Main!$B112*Main!$A112*Main!U112</f>
        <v>0</v>
      </c>
      <c r="AN112" s="34">
        <f>Main!$B112*Main!$A112*Main!V112</f>
        <v>0</v>
      </c>
    </row>
    <row r="113" spans="1:40">
      <c r="B113" s="9"/>
      <c r="D113" s="9" t="s">
        <v>16</v>
      </c>
      <c r="F113" s="1"/>
      <c r="G113" s="1"/>
      <c r="H113" s="1"/>
      <c r="I113" s="1"/>
      <c r="J113" s="1"/>
      <c r="K113" s="1"/>
      <c r="L113" s="1"/>
      <c r="M113" s="1"/>
      <c r="N113" s="1"/>
      <c r="O113" s="1"/>
      <c r="P113" s="1"/>
      <c r="Q113" s="1"/>
      <c r="R113" s="1"/>
      <c r="S113" s="1"/>
      <c r="T113" s="1"/>
      <c r="U113" s="1"/>
      <c r="V113" s="1"/>
      <c r="W113" s="36"/>
      <c r="X113" s="34">
        <f>Main!$B113*Main!$A113*Main!F113</f>
        <v>0</v>
      </c>
      <c r="Y113" s="34">
        <f>Main!$B113*Main!$A113*Main!G113</f>
        <v>0</v>
      </c>
      <c r="Z113" s="34">
        <f>Main!$B113*Main!$A113*Main!H113</f>
        <v>0</v>
      </c>
      <c r="AA113" s="34">
        <f>Main!$B113*Main!$A113*Main!I113</f>
        <v>0</v>
      </c>
      <c r="AB113" s="34">
        <f>Main!$B113*Main!$A113*Main!J113</f>
        <v>0</v>
      </c>
      <c r="AC113" s="34">
        <f>Main!$B113*Main!$A113*Main!K113</f>
        <v>0</v>
      </c>
      <c r="AD113" s="34">
        <f>Main!$B113*Main!$A113*Main!L113</f>
        <v>0</v>
      </c>
      <c r="AE113" s="34">
        <f>Main!$B113*Main!$A113*Main!M113</f>
        <v>0</v>
      </c>
      <c r="AF113" s="34">
        <f>Main!$B113*Main!$A113*Main!N113</f>
        <v>0</v>
      </c>
      <c r="AG113" s="34">
        <f>Main!$B113*Main!$A113*Main!O113</f>
        <v>0</v>
      </c>
      <c r="AH113" s="34">
        <f>Main!$B113*Main!$A113*Main!P113</f>
        <v>0</v>
      </c>
      <c r="AI113" s="34">
        <f>Main!$B113*Main!$A113*Main!Q113</f>
        <v>0</v>
      </c>
      <c r="AJ113" s="34">
        <f>Main!$B113*Main!$A113*Main!R113</f>
        <v>0</v>
      </c>
      <c r="AK113" s="34">
        <f>Main!$B113*Main!$A113*Main!S113</f>
        <v>0</v>
      </c>
      <c r="AL113" s="34">
        <f>Main!$B113*Main!$A113*Main!T113</f>
        <v>0</v>
      </c>
      <c r="AM113" s="34">
        <f>Main!$B113*Main!$A113*Main!U113</f>
        <v>0</v>
      </c>
      <c r="AN113" s="34">
        <f>Main!$B113*Main!$A113*Main!V113</f>
        <v>0</v>
      </c>
    </row>
    <row r="114" spans="1:40">
      <c r="B114" s="9"/>
      <c r="D114" t="s">
        <v>17</v>
      </c>
      <c r="F114" s="1"/>
      <c r="G114" s="1"/>
      <c r="H114" s="1"/>
      <c r="I114" s="1"/>
      <c r="J114" s="1"/>
      <c r="K114" s="1"/>
      <c r="L114" s="1"/>
      <c r="M114" s="1"/>
      <c r="N114" s="1"/>
      <c r="O114" s="1"/>
      <c r="P114" s="1"/>
      <c r="Q114" s="1"/>
      <c r="R114" s="1"/>
      <c r="S114" s="1"/>
      <c r="T114" s="1"/>
      <c r="U114" s="1"/>
      <c r="V114" s="1"/>
      <c r="W114" s="36"/>
      <c r="X114" s="34">
        <f>Main!$B114*Main!$A114*Main!F114</f>
        <v>0</v>
      </c>
      <c r="Y114" s="34">
        <f>Main!$B114*Main!$A114*Main!G114</f>
        <v>0</v>
      </c>
      <c r="Z114" s="34">
        <f>Main!$B114*Main!$A114*Main!H114</f>
        <v>0</v>
      </c>
      <c r="AA114" s="34">
        <f>Main!$B114*Main!$A114*Main!I114</f>
        <v>0</v>
      </c>
      <c r="AB114" s="34">
        <f>Main!$B114*Main!$A114*Main!J114</f>
        <v>0</v>
      </c>
      <c r="AC114" s="34">
        <f>Main!$B114*Main!$A114*Main!K114</f>
        <v>0</v>
      </c>
      <c r="AD114" s="34">
        <f>Main!$B114*Main!$A114*Main!L114</f>
        <v>0</v>
      </c>
      <c r="AE114" s="34">
        <f>Main!$B114*Main!$A114*Main!M114</f>
        <v>0</v>
      </c>
      <c r="AF114" s="34">
        <f>Main!$B114*Main!$A114*Main!N114</f>
        <v>0</v>
      </c>
      <c r="AG114" s="34">
        <f>Main!$B114*Main!$A114*Main!O114</f>
        <v>0</v>
      </c>
      <c r="AH114" s="34">
        <f>Main!$B114*Main!$A114*Main!P114</f>
        <v>0</v>
      </c>
      <c r="AI114" s="34">
        <f>Main!$B114*Main!$A114*Main!Q114</f>
        <v>0</v>
      </c>
      <c r="AJ114" s="34">
        <f>Main!$B114*Main!$A114*Main!R114</f>
        <v>0</v>
      </c>
      <c r="AK114" s="34">
        <f>Main!$B114*Main!$A114*Main!S114</f>
        <v>0</v>
      </c>
      <c r="AL114" s="34">
        <f>Main!$B114*Main!$A114*Main!T114</f>
        <v>0</v>
      </c>
      <c r="AM114" s="34">
        <f>Main!$B114*Main!$A114*Main!U114</f>
        <v>0</v>
      </c>
      <c r="AN114" s="34">
        <f>Main!$B114*Main!$A114*Main!V114</f>
        <v>0</v>
      </c>
    </row>
    <row r="115" spans="1:40">
      <c r="A115" s="4">
        <v>5</v>
      </c>
      <c r="B115" s="9">
        <v>0.1</v>
      </c>
      <c r="C115" s="9" t="s">
        <v>139</v>
      </c>
      <c r="E115" s="9"/>
      <c r="F115">
        <v>1</v>
      </c>
      <c r="G115">
        <v>1</v>
      </c>
      <c r="H115">
        <v>8</v>
      </c>
      <c r="I115">
        <v>8</v>
      </c>
      <c r="J115">
        <v>1</v>
      </c>
      <c r="K115">
        <v>1</v>
      </c>
      <c r="L115">
        <v>10</v>
      </c>
      <c r="M115">
        <v>3</v>
      </c>
      <c r="N115">
        <v>8</v>
      </c>
      <c r="O115">
        <v>1</v>
      </c>
      <c r="P115" s="11">
        <v>10</v>
      </c>
      <c r="Q115">
        <v>7</v>
      </c>
      <c r="R115">
        <v>10</v>
      </c>
      <c r="S115">
        <v>10</v>
      </c>
      <c r="T115">
        <v>1</v>
      </c>
      <c r="U115">
        <v>1</v>
      </c>
      <c r="V115">
        <v>6</v>
      </c>
      <c r="W115" s="36"/>
      <c r="X115" s="34">
        <f>Main!$B115*Main!$A115*Main!F115</f>
        <v>0.5</v>
      </c>
      <c r="Y115" s="34">
        <f>Main!$B115*Main!$A115*Main!G115</f>
        <v>0.5</v>
      </c>
      <c r="Z115" s="34">
        <f>Main!$B115*Main!$A115*Main!H115</f>
        <v>4</v>
      </c>
      <c r="AA115" s="34">
        <f>Main!$B115*Main!$A115*Main!I115</f>
        <v>4</v>
      </c>
      <c r="AB115" s="34">
        <f>Main!$B115*Main!$A115*Main!J115</f>
        <v>0.5</v>
      </c>
      <c r="AC115" s="34">
        <f>Main!$B115*Main!$A115*Main!K115</f>
        <v>0.5</v>
      </c>
      <c r="AD115" s="34">
        <f>Main!$B115*Main!$A115*Main!L115</f>
        <v>5</v>
      </c>
      <c r="AE115" s="34">
        <f>Main!$B115*Main!$A115*Main!M115</f>
        <v>1.5</v>
      </c>
      <c r="AF115" s="34">
        <f>Main!$B115*Main!$A115*Main!N115</f>
        <v>4</v>
      </c>
      <c r="AG115" s="34">
        <f>Main!$B115*Main!$A115*Main!O115</f>
        <v>0.5</v>
      </c>
      <c r="AH115" s="34">
        <f>Main!$B115*Main!$A115*Main!P115</f>
        <v>5</v>
      </c>
      <c r="AI115" s="34">
        <f>Main!$B115*Main!$A115*Main!Q115</f>
        <v>3.5</v>
      </c>
      <c r="AJ115" s="34">
        <f>Main!$B115*Main!$A115*Main!R115</f>
        <v>5</v>
      </c>
      <c r="AK115" s="34">
        <f>Main!$B115*Main!$A115*Main!S115</f>
        <v>5</v>
      </c>
      <c r="AL115" s="34">
        <f>Main!$B115*Main!$A115*Main!T115</f>
        <v>0.5</v>
      </c>
      <c r="AM115" s="34">
        <f>Main!$B115*Main!$A115*Main!U115</f>
        <v>0.5</v>
      </c>
      <c r="AN115" s="34">
        <f>Main!$B115*Main!$A115*Main!V115</f>
        <v>3</v>
      </c>
    </row>
    <row r="116" spans="1:40">
      <c r="B116" s="9"/>
      <c r="D116" t="s">
        <v>141</v>
      </c>
      <c r="F116" s="1"/>
      <c r="G116" s="1"/>
      <c r="H116" s="1"/>
      <c r="I116" s="1"/>
      <c r="J116" s="1"/>
      <c r="K116" s="1"/>
      <c r="L116" s="1"/>
      <c r="M116" s="1"/>
      <c r="N116" s="1"/>
      <c r="O116" s="1"/>
      <c r="P116" s="1"/>
      <c r="Q116" s="1"/>
      <c r="R116" s="1"/>
      <c r="S116" s="1"/>
      <c r="T116" s="1"/>
      <c r="U116" s="1"/>
      <c r="V116" s="1"/>
      <c r="W116" s="36"/>
      <c r="X116" s="34">
        <f>Main!$B116*Main!$A116*Main!F116</f>
        <v>0</v>
      </c>
      <c r="Y116" s="34">
        <f>Main!$B116*Main!$A116*Main!G116</f>
        <v>0</v>
      </c>
      <c r="Z116" s="34">
        <f>Main!$B116*Main!$A116*Main!H116</f>
        <v>0</v>
      </c>
      <c r="AA116" s="34">
        <f>Main!$B116*Main!$A116*Main!I116</f>
        <v>0</v>
      </c>
      <c r="AB116" s="34">
        <f>Main!$B116*Main!$A116*Main!J116</f>
        <v>0</v>
      </c>
      <c r="AC116" s="34">
        <f>Main!$B116*Main!$A116*Main!K116</f>
        <v>0</v>
      </c>
      <c r="AD116" s="34">
        <f>Main!$B116*Main!$A116*Main!L116</f>
        <v>0</v>
      </c>
      <c r="AE116" s="34">
        <f>Main!$B116*Main!$A116*Main!M116</f>
        <v>0</v>
      </c>
      <c r="AF116" s="34">
        <f>Main!$B116*Main!$A116*Main!N116</f>
        <v>0</v>
      </c>
      <c r="AG116" s="34">
        <f>Main!$B116*Main!$A116*Main!O116</f>
        <v>0</v>
      </c>
      <c r="AH116" s="34">
        <f>Main!$B116*Main!$A116*Main!P116</f>
        <v>0</v>
      </c>
      <c r="AI116" s="34">
        <f>Main!$B116*Main!$A116*Main!Q116</f>
        <v>0</v>
      </c>
      <c r="AJ116" s="34">
        <f>Main!$B116*Main!$A116*Main!R116</f>
        <v>0</v>
      </c>
      <c r="AK116" s="34">
        <f>Main!$B116*Main!$A116*Main!S116</f>
        <v>0</v>
      </c>
      <c r="AL116" s="34">
        <f>Main!$B116*Main!$A116*Main!T116</f>
        <v>0</v>
      </c>
      <c r="AM116" s="34">
        <f>Main!$B116*Main!$A116*Main!U116</f>
        <v>0</v>
      </c>
      <c r="AN116" s="34">
        <f>Main!$B116*Main!$A116*Main!V116</f>
        <v>0</v>
      </c>
    </row>
    <row r="117" spans="1:40">
      <c r="B117" s="9"/>
      <c r="D117" t="s">
        <v>140</v>
      </c>
      <c r="F117" s="1"/>
      <c r="G117" s="1"/>
      <c r="H117" s="1"/>
      <c r="I117" s="1"/>
      <c r="J117" s="1"/>
      <c r="K117" s="1"/>
      <c r="L117" s="1"/>
      <c r="M117" s="1"/>
      <c r="N117" s="1"/>
      <c r="O117" s="1"/>
      <c r="P117" s="1"/>
      <c r="Q117" s="1"/>
      <c r="R117" s="1"/>
      <c r="S117" s="1"/>
      <c r="T117" s="1"/>
      <c r="U117" s="1"/>
      <c r="V117" s="1"/>
      <c r="W117" s="36"/>
      <c r="X117" s="34">
        <f>Main!$B117*Main!$A117*Main!F117</f>
        <v>0</v>
      </c>
      <c r="Y117" s="34">
        <f>Main!$B117*Main!$A117*Main!G117</f>
        <v>0</v>
      </c>
      <c r="Z117" s="34">
        <f>Main!$B117*Main!$A117*Main!H117</f>
        <v>0</v>
      </c>
      <c r="AA117" s="34">
        <f>Main!$B117*Main!$A117*Main!I117</f>
        <v>0</v>
      </c>
      <c r="AB117" s="34">
        <f>Main!$B117*Main!$A117*Main!J117</f>
        <v>0</v>
      </c>
      <c r="AC117" s="34">
        <f>Main!$B117*Main!$A117*Main!K117</f>
        <v>0</v>
      </c>
      <c r="AD117" s="34">
        <f>Main!$B117*Main!$A117*Main!L117</f>
        <v>0</v>
      </c>
      <c r="AE117" s="34">
        <f>Main!$B117*Main!$A117*Main!M117</f>
        <v>0</v>
      </c>
      <c r="AF117" s="34">
        <f>Main!$B117*Main!$A117*Main!N117</f>
        <v>0</v>
      </c>
      <c r="AG117" s="34">
        <f>Main!$B117*Main!$A117*Main!O117</f>
        <v>0</v>
      </c>
      <c r="AH117" s="34">
        <f>Main!$B117*Main!$A117*Main!P117</f>
        <v>0</v>
      </c>
      <c r="AI117" s="34">
        <f>Main!$B117*Main!$A117*Main!Q117</f>
        <v>0</v>
      </c>
      <c r="AJ117" s="34">
        <f>Main!$B117*Main!$A117*Main!R117</f>
        <v>0</v>
      </c>
      <c r="AK117" s="34">
        <f>Main!$B117*Main!$A117*Main!S117</f>
        <v>0</v>
      </c>
      <c r="AL117" s="34">
        <f>Main!$B117*Main!$A117*Main!T117</f>
        <v>0</v>
      </c>
      <c r="AM117" s="34">
        <f>Main!$B117*Main!$A117*Main!U117</f>
        <v>0</v>
      </c>
      <c r="AN117" s="34">
        <f>Main!$B117*Main!$A117*Main!V117</f>
        <v>0</v>
      </c>
    </row>
    <row r="118" spans="1:40">
      <c r="A118" s="4">
        <v>5</v>
      </c>
      <c r="B118" s="9">
        <v>0.1</v>
      </c>
      <c r="C118" t="s">
        <v>236</v>
      </c>
      <c r="F118" s="23">
        <f t="shared" ref="F118:V118" si="25">IF(F40=1,IF(10&lt;F43,0,10-F43),10)</f>
        <v>9.1999999999999993</v>
      </c>
      <c r="G118" s="23">
        <f t="shared" si="25"/>
        <v>9.8000000000000007</v>
      </c>
      <c r="H118" s="23">
        <f t="shared" si="25"/>
        <v>10</v>
      </c>
      <c r="I118" s="23">
        <f t="shared" si="25"/>
        <v>9</v>
      </c>
      <c r="J118" s="23">
        <f t="shared" si="25"/>
        <v>9.8000000000000007</v>
      </c>
      <c r="K118" s="23">
        <f t="shared" si="25"/>
        <v>9.8000000000000007</v>
      </c>
      <c r="L118" s="23">
        <f t="shared" si="25"/>
        <v>9.4</v>
      </c>
      <c r="M118" s="23">
        <f t="shared" si="25"/>
        <v>10</v>
      </c>
      <c r="N118" s="23">
        <f t="shared" si="25"/>
        <v>9.1999999999999993</v>
      </c>
      <c r="O118" s="23">
        <f t="shared" si="25"/>
        <v>9.1999999999999993</v>
      </c>
      <c r="P118" s="23">
        <f t="shared" si="25"/>
        <v>10</v>
      </c>
      <c r="Q118" s="23">
        <f t="shared" si="25"/>
        <v>9.1999999999999993</v>
      </c>
      <c r="R118" s="23">
        <f t="shared" si="25"/>
        <v>2</v>
      </c>
      <c r="S118" s="23">
        <f>IF(S40=1,IF(10&lt;S43,0,10-S43),10)</f>
        <v>10</v>
      </c>
      <c r="T118" s="23">
        <f t="shared" si="25"/>
        <v>10</v>
      </c>
      <c r="U118" s="23">
        <f t="shared" si="25"/>
        <v>9.8000000000000007</v>
      </c>
      <c r="V118" s="23">
        <f t="shared" si="25"/>
        <v>9.8000000000000007</v>
      </c>
      <c r="W118" s="36"/>
      <c r="X118" s="34">
        <f>Main!$B118*Main!$A118*Main!F118</f>
        <v>4.5999999999999996</v>
      </c>
      <c r="Y118" s="34">
        <f>Main!$B118*Main!$A118*Main!G118</f>
        <v>4.9000000000000004</v>
      </c>
      <c r="Z118" s="34">
        <f>Main!$B118*Main!$A118*Main!H118</f>
        <v>5</v>
      </c>
      <c r="AA118" s="34">
        <f>Main!$B118*Main!$A118*Main!I118</f>
        <v>4.5</v>
      </c>
      <c r="AB118" s="34">
        <f>Main!$B118*Main!$A118*Main!J118</f>
        <v>4.9000000000000004</v>
      </c>
      <c r="AC118" s="34">
        <f>Main!$B118*Main!$A118*Main!K118</f>
        <v>4.9000000000000004</v>
      </c>
      <c r="AD118" s="34">
        <f>Main!$B118*Main!$A118*Main!L118</f>
        <v>4.7</v>
      </c>
      <c r="AE118" s="34">
        <f>Main!$B118*Main!$A118*Main!M118</f>
        <v>5</v>
      </c>
      <c r="AF118" s="34">
        <f>Main!$B118*Main!$A118*Main!N118</f>
        <v>4.5999999999999996</v>
      </c>
      <c r="AG118" s="34">
        <f>Main!$B118*Main!$A118*Main!O118</f>
        <v>4.5999999999999996</v>
      </c>
      <c r="AH118" s="34">
        <f>Main!$B118*Main!$A118*Main!P118</f>
        <v>5</v>
      </c>
      <c r="AI118" s="34">
        <f>Main!$B118*Main!$A118*Main!Q118</f>
        <v>4.5999999999999996</v>
      </c>
      <c r="AJ118" s="34">
        <f>Main!$B118*Main!$A118*Main!R118</f>
        <v>1</v>
      </c>
      <c r="AK118" s="34">
        <f>Main!$B118*Main!$A118*Main!S118</f>
        <v>5</v>
      </c>
      <c r="AL118" s="34">
        <f>Main!$B118*Main!$A118*Main!T118</f>
        <v>5</v>
      </c>
      <c r="AM118" s="34">
        <f>Main!$B118*Main!$A118*Main!U118</f>
        <v>4.9000000000000004</v>
      </c>
      <c r="AN118" s="34">
        <f>Main!$B118*Main!$A118*Main!V118</f>
        <v>4.9000000000000004</v>
      </c>
    </row>
    <row r="119" spans="1:40">
      <c r="B119" s="9"/>
      <c r="D119" t="s">
        <v>237</v>
      </c>
      <c r="F119" s="1"/>
      <c r="G119" s="1"/>
      <c r="H119" s="1"/>
      <c r="I119" s="1"/>
      <c r="J119" s="1"/>
      <c r="K119" s="1"/>
      <c r="L119" s="1"/>
      <c r="M119" s="1"/>
      <c r="N119" s="1"/>
      <c r="O119" s="1"/>
      <c r="P119" s="1"/>
      <c r="Q119" s="1"/>
      <c r="R119" s="1"/>
      <c r="S119" s="1"/>
      <c r="T119" s="1"/>
      <c r="U119" s="1"/>
      <c r="V119" s="1"/>
      <c r="W119" s="36"/>
      <c r="X119" s="34">
        <f>Main!$B119*Main!$A119*Main!F119</f>
        <v>0</v>
      </c>
      <c r="Y119" s="34">
        <f>Main!$B119*Main!$A119*Main!G119</f>
        <v>0</v>
      </c>
      <c r="Z119" s="34">
        <f>Main!$B119*Main!$A119*Main!H119</f>
        <v>0</v>
      </c>
      <c r="AA119" s="34">
        <f>Main!$B119*Main!$A119*Main!I119</f>
        <v>0</v>
      </c>
      <c r="AB119" s="34">
        <f>Main!$B119*Main!$A119*Main!J119</f>
        <v>0</v>
      </c>
      <c r="AC119" s="34">
        <f>Main!$B119*Main!$A119*Main!K119</f>
        <v>0</v>
      </c>
      <c r="AD119" s="34">
        <f>Main!$B119*Main!$A119*Main!L119</f>
        <v>0</v>
      </c>
      <c r="AE119" s="34">
        <f>Main!$B119*Main!$A119*Main!M119</f>
        <v>0</v>
      </c>
      <c r="AF119" s="34">
        <f>Main!$B119*Main!$A119*Main!N119</f>
        <v>0</v>
      </c>
      <c r="AG119" s="34">
        <f>Main!$B119*Main!$A119*Main!O119</f>
        <v>0</v>
      </c>
      <c r="AH119" s="34">
        <f>Main!$B119*Main!$A119*Main!P119</f>
        <v>0</v>
      </c>
      <c r="AI119" s="34">
        <f>Main!$B119*Main!$A119*Main!Q119</f>
        <v>0</v>
      </c>
      <c r="AJ119" s="34">
        <f>Main!$B119*Main!$A119*Main!R119</f>
        <v>0</v>
      </c>
      <c r="AK119" s="34">
        <f>Main!$B119*Main!$A119*Main!S119</f>
        <v>0</v>
      </c>
      <c r="AL119" s="34">
        <f>Main!$B119*Main!$A119*Main!T119</f>
        <v>0</v>
      </c>
      <c r="AM119" s="34">
        <f>Main!$B119*Main!$A119*Main!U119</f>
        <v>0</v>
      </c>
      <c r="AN119" s="34">
        <f>Main!$B119*Main!$A119*Main!V119</f>
        <v>0</v>
      </c>
    </row>
    <row r="120" spans="1:40">
      <c r="B120" s="9"/>
      <c r="D120" t="s">
        <v>238</v>
      </c>
      <c r="F120" s="1"/>
      <c r="G120" s="1"/>
      <c r="H120" s="1"/>
      <c r="I120" s="1"/>
      <c r="J120" s="1"/>
      <c r="K120" s="1"/>
      <c r="L120" s="1"/>
      <c r="M120" s="1"/>
      <c r="N120" s="1"/>
      <c r="O120" s="1"/>
      <c r="P120" s="1"/>
      <c r="Q120" s="1"/>
      <c r="R120" s="1"/>
      <c r="S120" s="1"/>
      <c r="T120" s="1"/>
      <c r="U120" s="1"/>
      <c r="V120" s="1"/>
      <c r="W120" s="36"/>
      <c r="X120" s="34">
        <f>Main!$B120*Main!$A120*Main!F120</f>
        <v>0</v>
      </c>
      <c r="Y120" s="34">
        <f>Main!$B120*Main!$A120*Main!G120</f>
        <v>0</v>
      </c>
      <c r="Z120" s="34">
        <f>Main!$B120*Main!$A120*Main!H120</f>
        <v>0</v>
      </c>
      <c r="AA120" s="34">
        <f>Main!$B120*Main!$A120*Main!I120</f>
        <v>0</v>
      </c>
      <c r="AB120" s="34">
        <f>Main!$B120*Main!$A120*Main!J120</f>
        <v>0</v>
      </c>
      <c r="AC120" s="34">
        <f>Main!$B120*Main!$A120*Main!K120</f>
        <v>0</v>
      </c>
      <c r="AD120" s="34">
        <f>Main!$B120*Main!$A120*Main!L120</f>
        <v>0</v>
      </c>
      <c r="AE120" s="34">
        <f>Main!$B120*Main!$A120*Main!M120</f>
        <v>0</v>
      </c>
      <c r="AF120" s="34">
        <f>Main!$B120*Main!$A120*Main!N120</f>
        <v>0</v>
      </c>
      <c r="AG120" s="34">
        <f>Main!$B120*Main!$A120*Main!O120</f>
        <v>0</v>
      </c>
      <c r="AH120" s="34">
        <f>Main!$B120*Main!$A120*Main!P120</f>
        <v>0</v>
      </c>
      <c r="AI120" s="34">
        <f>Main!$B120*Main!$A120*Main!Q120</f>
        <v>0</v>
      </c>
      <c r="AJ120" s="34">
        <f>Main!$B120*Main!$A120*Main!R120</f>
        <v>0</v>
      </c>
      <c r="AK120" s="34">
        <f>Main!$B120*Main!$A120*Main!S120</f>
        <v>0</v>
      </c>
      <c r="AL120" s="34">
        <f>Main!$B120*Main!$A120*Main!T120</f>
        <v>0</v>
      </c>
      <c r="AM120" s="34">
        <f>Main!$B120*Main!$A120*Main!U120</f>
        <v>0</v>
      </c>
      <c r="AN120" s="34">
        <f>Main!$B120*Main!$A120*Main!V120</f>
        <v>0</v>
      </c>
    </row>
    <row r="121" spans="1:40">
      <c r="A121" s="4">
        <v>5</v>
      </c>
      <c r="B121" s="9">
        <v>0.1</v>
      </c>
      <c r="C121" t="s">
        <v>71</v>
      </c>
      <c r="F121">
        <v>2</v>
      </c>
      <c r="G121">
        <v>3</v>
      </c>
      <c r="H121">
        <v>5</v>
      </c>
      <c r="I121">
        <v>7</v>
      </c>
      <c r="J121">
        <v>1</v>
      </c>
      <c r="K121">
        <v>3</v>
      </c>
      <c r="L121">
        <v>5</v>
      </c>
      <c r="M121" s="11">
        <v>2</v>
      </c>
      <c r="N121">
        <v>4</v>
      </c>
      <c r="O121">
        <v>3</v>
      </c>
      <c r="P121" s="11">
        <v>10</v>
      </c>
      <c r="Q121">
        <v>3</v>
      </c>
      <c r="R121">
        <v>8</v>
      </c>
      <c r="S121">
        <v>8</v>
      </c>
      <c r="T121">
        <v>4</v>
      </c>
      <c r="U121">
        <v>3</v>
      </c>
      <c r="V121">
        <v>2</v>
      </c>
      <c r="W121" s="36"/>
      <c r="X121" s="34">
        <f>Main!$B121*Main!$A121*Main!F121</f>
        <v>1</v>
      </c>
      <c r="Y121" s="34">
        <f>Main!$B121*Main!$A121*Main!G121</f>
        <v>1.5</v>
      </c>
      <c r="Z121" s="34">
        <f>Main!$B121*Main!$A121*Main!H121</f>
        <v>2.5</v>
      </c>
      <c r="AA121" s="34">
        <f>Main!$B121*Main!$A121*Main!I121</f>
        <v>3.5</v>
      </c>
      <c r="AB121" s="34">
        <f>Main!$B121*Main!$A121*Main!J121</f>
        <v>0.5</v>
      </c>
      <c r="AC121" s="34">
        <f>Main!$B121*Main!$A121*Main!K121</f>
        <v>1.5</v>
      </c>
      <c r="AD121" s="34">
        <f>Main!$B121*Main!$A121*Main!L121</f>
        <v>2.5</v>
      </c>
      <c r="AE121" s="34">
        <f>Main!$B121*Main!$A121*Main!M121</f>
        <v>1</v>
      </c>
      <c r="AF121" s="34">
        <f>Main!$B121*Main!$A121*Main!N121</f>
        <v>2</v>
      </c>
      <c r="AG121" s="34">
        <f>Main!$B121*Main!$A121*Main!O121</f>
        <v>1.5</v>
      </c>
      <c r="AH121" s="34">
        <f>Main!$B121*Main!$A121*Main!P121</f>
        <v>5</v>
      </c>
      <c r="AI121" s="34">
        <f>Main!$B121*Main!$A121*Main!Q121</f>
        <v>1.5</v>
      </c>
      <c r="AJ121" s="34">
        <f>Main!$B121*Main!$A121*Main!R121</f>
        <v>4</v>
      </c>
      <c r="AK121" s="34">
        <f>Main!$B121*Main!$A121*Main!S121</f>
        <v>4</v>
      </c>
      <c r="AL121" s="34">
        <f>Main!$B121*Main!$A121*Main!T121</f>
        <v>2</v>
      </c>
      <c r="AM121" s="34">
        <f>Main!$B121*Main!$A121*Main!U121</f>
        <v>1.5</v>
      </c>
      <c r="AN121" s="34">
        <f>Main!$B121*Main!$A121*Main!V121</f>
        <v>1</v>
      </c>
    </row>
    <row r="122" spans="1:40">
      <c r="B122" s="9"/>
      <c r="D122" t="s">
        <v>54</v>
      </c>
      <c r="F122" s="1"/>
      <c r="G122" s="1"/>
      <c r="H122" s="1"/>
      <c r="I122" s="1"/>
      <c r="J122" s="1"/>
      <c r="K122" s="1"/>
      <c r="L122" s="1"/>
      <c r="M122" s="1"/>
      <c r="N122" s="1"/>
      <c r="O122" s="1"/>
      <c r="P122" s="1"/>
      <c r="Q122" s="1"/>
      <c r="R122" s="1"/>
      <c r="S122" s="1"/>
      <c r="T122" s="1"/>
      <c r="U122" s="1"/>
      <c r="V122" s="1"/>
      <c r="W122" s="36"/>
      <c r="X122" s="34">
        <f>Main!$B122*Main!$A122*Main!F122</f>
        <v>0</v>
      </c>
      <c r="Y122" s="34">
        <f>Main!$B122*Main!$A122*Main!G122</f>
        <v>0</v>
      </c>
      <c r="Z122" s="34">
        <f>Main!$B122*Main!$A122*Main!H122</f>
        <v>0</v>
      </c>
      <c r="AA122" s="34">
        <f>Main!$B122*Main!$A122*Main!I122</f>
        <v>0</v>
      </c>
      <c r="AB122" s="34">
        <f>Main!$B122*Main!$A122*Main!J122</f>
        <v>0</v>
      </c>
      <c r="AC122" s="34">
        <f>Main!$B122*Main!$A122*Main!K122</f>
        <v>0</v>
      </c>
      <c r="AD122" s="34">
        <f>Main!$B122*Main!$A122*Main!L122</f>
        <v>0</v>
      </c>
      <c r="AE122" s="34">
        <f>Main!$B122*Main!$A122*Main!M122</f>
        <v>0</v>
      </c>
      <c r="AF122" s="34">
        <f>Main!$B122*Main!$A122*Main!N122</f>
        <v>0</v>
      </c>
      <c r="AG122" s="34">
        <f>Main!$B122*Main!$A122*Main!O122</f>
        <v>0</v>
      </c>
      <c r="AH122" s="34">
        <f>Main!$B122*Main!$A122*Main!P122</f>
        <v>0</v>
      </c>
      <c r="AI122" s="34">
        <f>Main!$B122*Main!$A122*Main!Q122</f>
        <v>0</v>
      </c>
      <c r="AJ122" s="34">
        <f>Main!$B122*Main!$A122*Main!R122</f>
        <v>0</v>
      </c>
      <c r="AK122" s="34">
        <f>Main!$B122*Main!$A122*Main!S122</f>
        <v>0</v>
      </c>
      <c r="AL122" s="34">
        <f>Main!$B122*Main!$A122*Main!T122</f>
        <v>0</v>
      </c>
      <c r="AM122" s="34">
        <f>Main!$B122*Main!$A122*Main!U122</f>
        <v>0</v>
      </c>
      <c r="AN122" s="34">
        <f>Main!$B122*Main!$A122*Main!V122</f>
        <v>0</v>
      </c>
    </row>
    <row r="123" spans="1:40">
      <c r="B123" s="9"/>
      <c r="D123" t="s">
        <v>55</v>
      </c>
      <c r="F123" s="1"/>
      <c r="G123" s="1"/>
      <c r="H123" s="1"/>
      <c r="I123" s="1"/>
      <c r="J123" s="1"/>
      <c r="K123" s="1"/>
      <c r="L123" s="1"/>
      <c r="M123" s="1"/>
      <c r="N123" s="1"/>
      <c r="O123" s="1"/>
      <c r="P123" s="1"/>
      <c r="Q123" s="1"/>
      <c r="R123" s="1"/>
      <c r="S123" s="1"/>
      <c r="T123" s="1"/>
      <c r="U123" s="1"/>
      <c r="V123" s="1"/>
      <c r="W123" s="36"/>
      <c r="X123" s="34">
        <f>Main!$B123*Main!$A123*Main!F123</f>
        <v>0</v>
      </c>
      <c r="Y123" s="34">
        <f>Main!$B123*Main!$A123*Main!G123</f>
        <v>0</v>
      </c>
      <c r="Z123" s="34">
        <f>Main!$B123*Main!$A123*Main!H123</f>
        <v>0</v>
      </c>
      <c r="AA123" s="34">
        <f>Main!$B123*Main!$A123*Main!I123</f>
        <v>0</v>
      </c>
      <c r="AB123" s="34">
        <f>Main!$B123*Main!$A123*Main!J123</f>
        <v>0</v>
      </c>
      <c r="AC123" s="34">
        <f>Main!$B123*Main!$A123*Main!K123</f>
        <v>0</v>
      </c>
      <c r="AD123" s="34">
        <f>Main!$B123*Main!$A123*Main!L123</f>
        <v>0</v>
      </c>
      <c r="AE123" s="34">
        <f>Main!$B123*Main!$A123*Main!M123</f>
        <v>0</v>
      </c>
      <c r="AF123" s="34">
        <f>Main!$B123*Main!$A123*Main!N123</f>
        <v>0</v>
      </c>
      <c r="AG123" s="34">
        <f>Main!$B123*Main!$A123*Main!O123</f>
        <v>0</v>
      </c>
      <c r="AH123" s="34">
        <f>Main!$B123*Main!$A123*Main!P123</f>
        <v>0</v>
      </c>
      <c r="AI123" s="34">
        <f>Main!$B123*Main!$A123*Main!Q123</f>
        <v>0</v>
      </c>
      <c r="AJ123" s="34">
        <f>Main!$B123*Main!$A123*Main!R123</f>
        <v>0</v>
      </c>
      <c r="AK123" s="34">
        <f>Main!$B123*Main!$A123*Main!S123</f>
        <v>0</v>
      </c>
      <c r="AL123" s="34">
        <f>Main!$B123*Main!$A123*Main!T123</f>
        <v>0</v>
      </c>
      <c r="AM123" s="34">
        <f>Main!$B123*Main!$A123*Main!U123</f>
        <v>0</v>
      </c>
      <c r="AN123" s="34">
        <f>Main!$B123*Main!$A123*Main!V123</f>
        <v>0</v>
      </c>
    </row>
    <row r="124" spans="1:40">
      <c r="B124" s="9"/>
      <c r="D124" t="s">
        <v>56</v>
      </c>
      <c r="F124" s="1"/>
      <c r="G124" s="1"/>
      <c r="H124" s="1"/>
      <c r="I124" s="1"/>
      <c r="J124" s="1"/>
      <c r="K124" s="1"/>
      <c r="L124" s="1"/>
      <c r="M124" s="1"/>
      <c r="N124" s="1"/>
      <c r="O124" s="1"/>
      <c r="P124" s="1"/>
      <c r="Q124" s="1"/>
      <c r="R124" s="1"/>
      <c r="S124" s="1"/>
      <c r="T124" s="1"/>
      <c r="U124" s="1"/>
      <c r="V124" s="1"/>
      <c r="W124" s="36"/>
      <c r="X124" s="34">
        <f>Main!$B124*Main!$A124*Main!F124</f>
        <v>0</v>
      </c>
      <c r="Y124" s="34">
        <f>Main!$B124*Main!$A124*Main!G124</f>
        <v>0</v>
      </c>
      <c r="Z124" s="34">
        <f>Main!$B124*Main!$A124*Main!H124</f>
        <v>0</v>
      </c>
      <c r="AA124" s="34">
        <f>Main!$B124*Main!$A124*Main!I124</f>
        <v>0</v>
      </c>
      <c r="AB124" s="34">
        <f>Main!$B124*Main!$A124*Main!J124</f>
        <v>0</v>
      </c>
      <c r="AC124" s="34">
        <f>Main!$B124*Main!$A124*Main!K124</f>
        <v>0</v>
      </c>
      <c r="AD124" s="34">
        <f>Main!$B124*Main!$A124*Main!L124</f>
        <v>0</v>
      </c>
      <c r="AE124" s="34">
        <f>Main!$B124*Main!$A124*Main!M124</f>
        <v>0</v>
      </c>
      <c r="AF124" s="34">
        <f>Main!$B124*Main!$A124*Main!N124</f>
        <v>0</v>
      </c>
      <c r="AG124" s="34">
        <f>Main!$B124*Main!$A124*Main!O124</f>
        <v>0</v>
      </c>
      <c r="AH124" s="34">
        <f>Main!$B124*Main!$A124*Main!P124</f>
        <v>0</v>
      </c>
      <c r="AI124" s="34">
        <f>Main!$B124*Main!$A124*Main!Q124</f>
        <v>0</v>
      </c>
      <c r="AJ124" s="34">
        <f>Main!$B124*Main!$A124*Main!R124</f>
        <v>0</v>
      </c>
      <c r="AK124" s="34">
        <f>Main!$B124*Main!$A124*Main!S124</f>
        <v>0</v>
      </c>
      <c r="AL124" s="34">
        <f>Main!$B124*Main!$A124*Main!T124</f>
        <v>0</v>
      </c>
      <c r="AM124" s="34">
        <f>Main!$B124*Main!$A124*Main!U124</f>
        <v>0</v>
      </c>
      <c r="AN124" s="34">
        <f>Main!$B124*Main!$A124*Main!V124</f>
        <v>0</v>
      </c>
    </row>
    <row r="125" spans="1:40">
      <c r="A125" s="14">
        <v>5</v>
      </c>
      <c r="B125" s="9">
        <v>0.1</v>
      </c>
      <c r="C125" s="11" t="s">
        <v>104</v>
      </c>
      <c r="D125" s="11"/>
      <c r="E125" s="11"/>
      <c r="F125" s="43">
        <f t="shared" ref="F125:V125" si="26">10*IF(3&lt;F25,1,0.7+0.3*(F25-1)/2)*IF(2000&lt;F24,1,F24/2000)*(26/F27)*F26</f>
        <v>3.444</v>
      </c>
      <c r="G125" s="43">
        <f t="shared" si="26"/>
        <v>2.4499999999999997</v>
      </c>
      <c r="H125" s="43">
        <f t="shared" si="26"/>
        <v>7</v>
      </c>
      <c r="I125" s="43">
        <f t="shared" si="26"/>
        <v>7</v>
      </c>
      <c r="J125" s="43">
        <f t="shared" si="26"/>
        <v>2.2749999999999999</v>
      </c>
      <c r="K125" s="43">
        <f t="shared" si="26"/>
        <v>2.4499999999999997</v>
      </c>
      <c r="L125" s="43">
        <f t="shared" si="26"/>
        <v>7</v>
      </c>
      <c r="M125" s="43">
        <f t="shared" si="26"/>
        <v>4.2</v>
      </c>
      <c r="N125" s="43">
        <f t="shared" si="26"/>
        <v>5.25</v>
      </c>
      <c r="O125" s="43">
        <f t="shared" si="26"/>
        <v>2.4499999999999997</v>
      </c>
      <c r="P125" s="43">
        <f t="shared" si="26"/>
        <v>8.5</v>
      </c>
      <c r="Q125" s="43">
        <f t="shared" si="26"/>
        <v>2</v>
      </c>
      <c r="R125" s="43">
        <f t="shared" si="26"/>
        <v>7.583333333333333</v>
      </c>
      <c r="S125" s="43">
        <f>10*IF(3&lt;S25,1,0.7+0.3*(S25-1)/2)*IF(2000&lt;S24,1,S24/2000)*(26/S27)*S26</f>
        <v>7.583333333333333</v>
      </c>
      <c r="T125" s="43">
        <f t="shared" si="26"/>
        <v>3.5</v>
      </c>
      <c r="U125" s="43">
        <f t="shared" si="26"/>
        <v>2.4499999999999997</v>
      </c>
      <c r="V125" s="43">
        <f t="shared" si="26"/>
        <v>2.4499999999999997</v>
      </c>
      <c r="W125" s="36"/>
      <c r="X125" s="34">
        <f>Main!$B125*Main!$A125*Main!F125</f>
        <v>1.722</v>
      </c>
      <c r="Y125" s="34">
        <f>Main!$B125*Main!$A125*Main!G125</f>
        <v>1.2249999999999999</v>
      </c>
      <c r="Z125" s="34">
        <f>Main!$B125*Main!$A125*Main!H125</f>
        <v>3.5</v>
      </c>
      <c r="AA125" s="34">
        <f>Main!$B125*Main!$A125*Main!I125</f>
        <v>3.5</v>
      </c>
      <c r="AB125" s="34">
        <f>Main!$B125*Main!$A125*Main!J125</f>
        <v>1.1375</v>
      </c>
      <c r="AC125" s="34">
        <f>Main!$B125*Main!$A125*Main!K125</f>
        <v>1.2249999999999999</v>
      </c>
      <c r="AD125" s="34">
        <f>Main!$B125*Main!$A125*Main!L125</f>
        <v>3.5</v>
      </c>
      <c r="AE125" s="34">
        <f>Main!$B125*Main!$A125*Main!M125</f>
        <v>2.1</v>
      </c>
      <c r="AF125" s="34">
        <f>Main!$B125*Main!$A125*Main!N125</f>
        <v>2.625</v>
      </c>
      <c r="AG125" s="34">
        <f>Main!$B125*Main!$A125*Main!O125</f>
        <v>1.2249999999999999</v>
      </c>
      <c r="AH125" s="34">
        <f>Main!$B125*Main!$A125*Main!P125</f>
        <v>4.25</v>
      </c>
      <c r="AI125" s="34">
        <f>Main!$B125*Main!$A125*Main!Q125</f>
        <v>1</v>
      </c>
      <c r="AJ125" s="34">
        <f>Main!$B125*Main!$A125*Main!R125</f>
        <v>3.7916666666666665</v>
      </c>
      <c r="AK125" s="34">
        <f>Main!$B125*Main!$A125*Main!S125</f>
        <v>3.7916666666666665</v>
      </c>
      <c r="AL125" s="34">
        <f>Main!$B125*Main!$A125*Main!T125</f>
        <v>1.75</v>
      </c>
      <c r="AM125" s="34">
        <f>Main!$B125*Main!$A125*Main!U125</f>
        <v>1.2249999999999999</v>
      </c>
      <c r="AN125" s="34">
        <f>Main!$B125*Main!$A125*Main!V125</f>
        <v>1.2249999999999999</v>
      </c>
    </row>
    <row r="126" spans="1:40">
      <c r="B126" s="9"/>
      <c r="D126" s="9" t="s">
        <v>215</v>
      </c>
      <c r="F126" s="1"/>
      <c r="G126" s="1"/>
      <c r="H126" s="1"/>
      <c r="I126" s="1"/>
      <c r="J126" s="1"/>
      <c r="K126" s="1"/>
      <c r="L126" s="1"/>
      <c r="M126" s="1"/>
      <c r="N126" s="1"/>
      <c r="O126" s="1"/>
      <c r="P126" s="1"/>
      <c r="Q126" s="1"/>
      <c r="R126" s="1"/>
      <c r="S126" s="1"/>
      <c r="T126" s="1"/>
      <c r="U126" s="1"/>
      <c r="V126" s="1"/>
      <c r="W126" s="36"/>
      <c r="X126" s="34">
        <f>Main!$B126*Main!$A126*Main!F126</f>
        <v>0</v>
      </c>
      <c r="Y126" s="34">
        <f>Main!$B126*Main!$A126*Main!G126</f>
        <v>0</v>
      </c>
      <c r="Z126" s="34">
        <f>Main!$B126*Main!$A126*Main!H126</f>
        <v>0</v>
      </c>
      <c r="AA126" s="34">
        <f>Main!$B126*Main!$A126*Main!I126</f>
        <v>0</v>
      </c>
      <c r="AB126" s="34">
        <f>Main!$B126*Main!$A126*Main!J126</f>
        <v>0</v>
      </c>
      <c r="AC126" s="34">
        <f>Main!$B126*Main!$A126*Main!K126</f>
        <v>0</v>
      </c>
      <c r="AD126" s="34">
        <f>Main!$B126*Main!$A126*Main!L126</f>
        <v>0</v>
      </c>
      <c r="AE126" s="34">
        <f>Main!$B126*Main!$A126*Main!M126</f>
        <v>0</v>
      </c>
      <c r="AF126" s="34">
        <f>Main!$B126*Main!$A126*Main!N126</f>
        <v>0</v>
      </c>
      <c r="AG126" s="34">
        <f>Main!$B126*Main!$A126*Main!O126</f>
        <v>0</v>
      </c>
      <c r="AH126" s="34">
        <f>Main!$B126*Main!$A126*Main!P126</f>
        <v>0</v>
      </c>
      <c r="AI126" s="34">
        <f>Main!$B126*Main!$A126*Main!Q126</f>
        <v>0</v>
      </c>
      <c r="AJ126" s="34">
        <f>Main!$B126*Main!$A126*Main!R126</f>
        <v>0</v>
      </c>
      <c r="AK126" s="34">
        <f>Main!$B126*Main!$A126*Main!S126</f>
        <v>0</v>
      </c>
      <c r="AL126" s="34">
        <f>Main!$B126*Main!$A126*Main!T126</f>
        <v>0</v>
      </c>
      <c r="AM126" s="34">
        <f>Main!$B126*Main!$A126*Main!U126</f>
        <v>0</v>
      </c>
      <c r="AN126" s="34">
        <f>Main!$B126*Main!$A126*Main!V126</f>
        <v>0</v>
      </c>
    </row>
    <row r="127" spans="1:40">
      <c r="A127" s="14">
        <v>5</v>
      </c>
      <c r="B127" s="9">
        <v>0.1</v>
      </c>
      <c r="C127" t="s">
        <v>143</v>
      </c>
      <c r="F127" s="11">
        <v>10</v>
      </c>
      <c r="G127" s="11">
        <v>10</v>
      </c>
      <c r="H127" s="11">
        <v>10</v>
      </c>
      <c r="I127" s="11">
        <v>10</v>
      </c>
      <c r="J127" s="11">
        <v>10</v>
      </c>
      <c r="K127" s="11">
        <v>2</v>
      </c>
      <c r="L127" s="11">
        <v>10</v>
      </c>
      <c r="M127" s="11">
        <v>10</v>
      </c>
      <c r="N127" s="11">
        <v>2</v>
      </c>
      <c r="O127" s="11">
        <v>2</v>
      </c>
      <c r="P127" s="11">
        <v>2</v>
      </c>
      <c r="Q127" s="11">
        <v>2</v>
      </c>
      <c r="R127" s="11">
        <v>10</v>
      </c>
      <c r="S127" s="11">
        <v>10</v>
      </c>
      <c r="T127" s="11">
        <v>10</v>
      </c>
      <c r="U127" s="11">
        <v>10</v>
      </c>
      <c r="V127" s="11">
        <v>10</v>
      </c>
      <c r="W127" s="36"/>
      <c r="X127" s="34">
        <f>Main!$B127*Main!$A127*Main!F127</f>
        <v>5</v>
      </c>
      <c r="Y127" s="34">
        <f>Main!$B127*Main!$A127*Main!G127</f>
        <v>5</v>
      </c>
      <c r="Z127" s="34">
        <f>Main!$B127*Main!$A127*Main!H127</f>
        <v>5</v>
      </c>
      <c r="AA127" s="34">
        <f>Main!$B127*Main!$A127*Main!I127</f>
        <v>5</v>
      </c>
      <c r="AB127" s="34">
        <f>Main!$B127*Main!$A127*Main!J127</f>
        <v>5</v>
      </c>
      <c r="AC127" s="34">
        <f>Main!$B127*Main!$A127*Main!K127</f>
        <v>1</v>
      </c>
      <c r="AD127" s="34">
        <f>Main!$B127*Main!$A127*Main!L127</f>
        <v>5</v>
      </c>
      <c r="AE127" s="34">
        <f>Main!$B127*Main!$A127*Main!M127</f>
        <v>5</v>
      </c>
      <c r="AF127" s="34">
        <f>Main!$B127*Main!$A127*Main!N127</f>
        <v>1</v>
      </c>
      <c r="AG127" s="34">
        <f>Main!$B127*Main!$A127*Main!O127</f>
        <v>1</v>
      </c>
      <c r="AH127" s="34">
        <f>Main!$B127*Main!$A127*Main!P127</f>
        <v>1</v>
      </c>
      <c r="AI127" s="34">
        <f>Main!$B127*Main!$A127*Main!Q127</f>
        <v>1</v>
      </c>
      <c r="AJ127" s="34">
        <f>Main!$B127*Main!$A127*Main!R127</f>
        <v>5</v>
      </c>
      <c r="AK127" s="34">
        <f>Main!$B127*Main!$A127*Main!S127</f>
        <v>5</v>
      </c>
      <c r="AL127" s="34">
        <f>Main!$B127*Main!$A127*Main!T127</f>
        <v>5</v>
      </c>
      <c r="AM127" s="34">
        <f>Main!$B127*Main!$A127*Main!U127</f>
        <v>5</v>
      </c>
      <c r="AN127" s="34">
        <f>Main!$B127*Main!$A127*Main!V127</f>
        <v>5</v>
      </c>
    </row>
    <row r="128" spans="1:40">
      <c r="B128" s="9"/>
      <c r="D128" t="s">
        <v>144</v>
      </c>
      <c r="F128" s="1"/>
      <c r="G128" s="1"/>
      <c r="H128" s="1"/>
      <c r="I128" s="1"/>
      <c r="J128" s="1"/>
      <c r="K128" s="1"/>
      <c r="L128" s="1"/>
      <c r="M128" s="1"/>
      <c r="N128" s="1"/>
      <c r="O128" s="1"/>
      <c r="P128" s="1"/>
      <c r="Q128" s="1"/>
      <c r="R128" s="1"/>
      <c r="S128" s="1"/>
      <c r="T128" s="1"/>
      <c r="U128" s="1"/>
      <c r="V128" s="1"/>
      <c r="W128" s="36"/>
      <c r="X128" s="34">
        <f>Main!$B128*Main!$A128*Main!F128</f>
        <v>0</v>
      </c>
      <c r="Y128" s="34">
        <f>Main!$B128*Main!$A128*Main!G128</f>
        <v>0</v>
      </c>
      <c r="Z128" s="34">
        <f>Main!$B128*Main!$A128*Main!H128</f>
        <v>0</v>
      </c>
      <c r="AA128" s="34">
        <f>Main!$B128*Main!$A128*Main!I128</f>
        <v>0</v>
      </c>
      <c r="AB128" s="34">
        <f>Main!$B128*Main!$A128*Main!J128</f>
        <v>0</v>
      </c>
      <c r="AC128" s="34">
        <f>Main!$B128*Main!$A128*Main!K128</f>
        <v>0</v>
      </c>
      <c r="AD128" s="34">
        <f>Main!$B128*Main!$A128*Main!L128</f>
        <v>0</v>
      </c>
      <c r="AE128" s="34">
        <f>Main!$B128*Main!$A128*Main!M128</f>
        <v>0</v>
      </c>
      <c r="AF128" s="34">
        <f>Main!$B128*Main!$A128*Main!N128</f>
        <v>0</v>
      </c>
      <c r="AG128" s="34">
        <f>Main!$B128*Main!$A128*Main!O128</f>
        <v>0</v>
      </c>
      <c r="AH128" s="34">
        <f>Main!$B128*Main!$A128*Main!P128</f>
        <v>0</v>
      </c>
      <c r="AI128" s="34">
        <f>Main!$B128*Main!$A128*Main!Q128</f>
        <v>0</v>
      </c>
      <c r="AJ128" s="34">
        <f>Main!$B128*Main!$A128*Main!R128</f>
        <v>0</v>
      </c>
      <c r="AK128" s="34">
        <f>Main!$B128*Main!$A128*Main!S128</f>
        <v>0</v>
      </c>
      <c r="AL128" s="34">
        <f>Main!$B128*Main!$A128*Main!T128</f>
        <v>0</v>
      </c>
      <c r="AM128" s="34">
        <f>Main!$B128*Main!$A128*Main!U128</f>
        <v>0</v>
      </c>
      <c r="AN128" s="34">
        <f>Main!$B128*Main!$A128*Main!V128</f>
        <v>0</v>
      </c>
    </row>
    <row r="129" spans="1:40">
      <c r="B129" s="9"/>
      <c r="D129" t="s">
        <v>146</v>
      </c>
      <c r="F129" s="1"/>
      <c r="G129" s="1"/>
      <c r="H129" s="1"/>
      <c r="I129" s="1"/>
      <c r="J129" s="1"/>
      <c r="K129" s="1"/>
      <c r="L129" s="1"/>
      <c r="M129" s="1"/>
      <c r="N129" s="1"/>
      <c r="O129" s="1"/>
      <c r="P129" s="1"/>
      <c r="Q129" s="1"/>
      <c r="R129" s="1"/>
      <c r="S129" s="1"/>
      <c r="T129" s="1"/>
      <c r="U129" s="1"/>
      <c r="V129" s="1"/>
      <c r="W129" s="36"/>
      <c r="X129" s="34">
        <f>Main!$B129*Main!$A129*Main!F129</f>
        <v>0</v>
      </c>
      <c r="Y129" s="34">
        <f>Main!$B129*Main!$A129*Main!G129</f>
        <v>0</v>
      </c>
      <c r="Z129" s="34">
        <f>Main!$B129*Main!$A129*Main!H129</f>
        <v>0</v>
      </c>
      <c r="AA129" s="34">
        <f>Main!$B129*Main!$A129*Main!I129</f>
        <v>0</v>
      </c>
      <c r="AB129" s="34">
        <f>Main!$B129*Main!$A129*Main!J129</f>
        <v>0</v>
      </c>
      <c r="AC129" s="34">
        <f>Main!$B129*Main!$A129*Main!K129</f>
        <v>0</v>
      </c>
      <c r="AD129" s="34">
        <f>Main!$B129*Main!$A129*Main!L129</f>
        <v>0</v>
      </c>
      <c r="AE129" s="34">
        <f>Main!$B129*Main!$A129*Main!M129</f>
        <v>0</v>
      </c>
      <c r="AF129" s="34">
        <f>Main!$B129*Main!$A129*Main!N129</f>
        <v>0</v>
      </c>
      <c r="AG129" s="34">
        <f>Main!$B129*Main!$A129*Main!O129</f>
        <v>0</v>
      </c>
      <c r="AH129" s="34">
        <f>Main!$B129*Main!$A129*Main!P129</f>
        <v>0</v>
      </c>
      <c r="AI129" s="34">
        <f>Main!$B129*Main!$A129*Main!Q129</f>
        <v>0</v>
      </c>
      <c r="AJ129" s="34">
        <f>Main!$B129*Main!$A129*Main!R129</f>
        <v>0</v>
      </c>
      <c r="AK129" s="34">
        <f>Main!$B129*Main!$A129*Main!S129</f>
        <v>0</v>
      </c>
      <c r="AL129" s="34">
        <f>Main!$B129*Main!$A129*Main!T129</f>
        <v>0</v>
      </c>
      <c r="AM129" s="34">
        <f>Main!$B129*Main!$A129*Main!U129</f>
        <v>0</v>
      </c>
      <c r="AN129" s="34">
        <f>Main!$B129*Main!$A129*Main!V129</f>
        <v>0</v>
      </c>
    </row>
    <row r="130" spans="1:40">
      <c r="B130" s="9"/>
      <c r="D130" t="s">
        <v>145</v>
      </c>
      <c r="F130" s="1"/>
      <c r="G130" s="1"/>
      <c r="H130" s="1"/>
      <c r="I130" s="1"/>
      <c r="J130" s="1"/>
      <c r="K130" s="1"/>
      <c r="L130" s="1"/>
      <c r="M130" s="1"/>
      <c r="N130" s="1"/>
      <c r="O130" s="1"/>
      <c r="P130" s="1"/>
      <c r="Q130" s="1"/>
      <c r="R130" s="1"/>
      <c r="S130" s="1"/>
      <c r="T130" s="1"/>
      <c r="U130" s="1"/>
      <c r="V130" s="1"/>
      <c r="W130" s="36"/>
      <c r="X130" s="34">
        <f>Main!$B130*Main!$A130*Main!F130</f>
        <v>0</v>
      </c>
      <c r="Y130" s="34">
        <f>Main!$B130*Main!$A130*Main!G130</f>
        <v>0</v>
      </c>
      <c r="Z130" s="34">
        <f>Main!$B130*Main!$A130*Main!H130</f>
        <v>0</v>
      </c>
      <c r="AA130" s="34">
        <f>Main!$B130*Main!$A130*Main!I130</f>
        <v>0</v>
      </c>
      <c r="AB130" s="34">
        <f>Main!$B130*Main!$A130*Main!J130</f>
        <v>0</v>
      </c>
      <c r="AC130" s="34">
        <f>Main!$B130*Main!$A130*Main!K130</f>
        <v>0</v>
      </c>
      <c r="AD130" s="34">
        <f>Main!$B130*Main!$A130*Main!L130</f>
        <v>0</v>
      </c>
      <c r="AE130" s="34">
        <f>Main!$B130*Main!$A130*Main!M130</f>
        <v>0</v>
      </c>
      <c r="AF130" s="34">
        <f>Main!$B130*Main!$A130*Main!N130</f>
        <v>0</v>
      </c>
      <c r="AG130" s="34">
        <f>Main!$B130*Main!$A130*Main!O130</f>
        <v>0</v>
      </c>
      <c r="AH130" s="34">
        <f>Main!$B130*Main!$A130*Main!P130</f>
        <v>0</v>
      </c>
      <c r="AI130" s="34">
        <f>Main!$B130*Main!$A130*Main!Q130</f>
        <v>0</v>
      </c>
      <c r="AJ130" s="34">
        <f>Main!$B130*Main!$A130*Main!R130</f>
        <v>0</v>
      </c>
      <c r="AK130" s="34">
        <f>Main!$B130*Main!$A130*Main!S130</f>
        <v>0</v>
      </c>
      <c r="AL130" s="34">
        <f>Main!$B130*Main!$A130*Main!T130</f>
        <v>0</v>
      </c>
      <c r="AM130" s="34">
        <f>Main!$B130*Main!$A130*Main!U130</f>
        <v>0</v>
      </c>
      <c r="AN130" s="34">
        <f>Main!$B130*Main!$A130*Main!V130</f>
        <v>0</v>
      </c>
    </row>
    <row r="131" spans="1:40">
      <c r="A131" s="4">
        <v>5</v>
      </c>
      <c r="B131" s="9">
        <v>0.1</v>
      </c>
      <c r="C131" t="s">
        <v>30</v>
      </c>
      <c r="F131">
        <v>5</v>
      </c>
      <c r="G131">
        <v>0</v>
      </c>
      <c r="H131">
        <v>0</v>
      </c>
      <c r="I131">
        <v>10</v>
      </c>
      <c r="J131">
        <v>0</v>
      </c>
      <c r="K131">
        <v>10</v>
      </c>
      <c r="L131" s="19">
        <v>7</v>
      </c>
      <c r="M131">
        <v>0</v>
      </c>
      <c r="N131" s="20">
        <v>7</v>
      </c>
      <c r="O131" s="20">
        <v>10</v>
      </c>
      <c r="P131" s="11">
        <v>10</v>
      </c>
      <c r="Q131">
        <v>7</v>
      </c>
      <c r="R131">
        <v>10</v>
      </c>
      <c r="S131">
        <v>10</v>
      </c>
      <c r="T131">
        <v>7</v>
      </c>
      <c r="U131">
        <v>7</v>
      </c>
      <c r="V131" s="20">
        <v>7</v>
      </c>
      <c r="W131" s="36"/>
      <c r="X131" s="34">
        <f>Main!$B131*Main!$A131*Main!F131</f>
        <v>2.5</v>
      </c>
      <c r="Y131" s="34">
        <f>Main!$B131*Main!$A131*Main!G131</f>
        <v>0</v>
      </c>
      <c r="Z131" s="34">
        <f>Main!$B131*Main!$A131*Main!H131</f>
        <v>0</v>
      </c>
      <c r="AA131" s="34">
        <f>Main!$B131*Main!$A131*Main!I131</f>
        <v>5</v>
      </c>
      <c r="AB131" s="34">
        <f>Main!$B131*Main!$A131*Main!J131</f>
        <v>0</v>
      </c>
      <c r="AC131" s="34">
        <f>Main!$B131*Main!$A131*Main!K131</f>
        <v>5</v>
      </c>
      <c r="AD131" s="34">
        <f>Main!$B131*Main!$A131*Main!L131</f>
        <v>3.5</v>
      </c>
      <c r="AE131" s="34">
        <f>Main!$B131*Main!$A131*Main!M131</f>
        <v>0</v>
      </c>
      <c r="AF131" s="34">
        <f>Main!$B131*Main!$A131*Main!N131</f>
        <v>3.5</v>
      </c>
      <c r="AG131" s="34">
        <f>Main!$B131*Main!$A131*Main!O131</f>
        <v>5</v>
      </c>
      <c r="AH131" s="34">
        <f>Main!$B131*Main!$A131*Main!P131</f>
        <v>5</v>
      </c>
      <c r="AI131" s="34">
        <f>Main!$B131*Main!$A131*Main!Q131</f>
        <v>3.5</v>
      </c>
      <c r="AJ131" s="34">
        <f>Main!$B131*Main!$A131*Main!R131</f>
        <v>5</v>
      </c>
      <c r="AK131" s="34">
        <f>Main!$B131*Main!$A131*Main!S131</f>
        <v>5</v>
      </c>
      <c r="AL131" s="34">
        <f>Main!$B131*Main!$A131*Main!T131</f>
        <v>3.5</v>
      </c>
      <c r="AM131" s="34">
        <f>Main!$B131*Main!$A131*Main!U131</f>
        <v>3.5</v>
      </c>
      <c r="AN131" s="34">
        <f>Main!$B131*Main!$A131*Main!V131</f>
        <v>3.5</v>
      </c>
    </row>
    <row r="132" spans="1:40">
      <c r="B132" s="9"/>
      <c r="D132" t="s">
        <v>31</v>
      </c>
      <c r="F132" s="1"/>
      <c r="G132" s="1"/>
      <c r="H132" s="1"/>
      <c r="I132" s="1"/>
      <c r="J132" s="1"/>
      <c r="K132" s="1"/>
      <c r="L132" s="1"/>
      <c r="M132" s="1"/>
      <c r="N132" s="1"/>
      <c r="O132" s="1"/>
      <c r="P132" s="1"/>
      <c r="Q132" s="1"/>
      <c r="R132" s="1"/>
      <c r="S132" s="1"/>
      <c r="T132" s="1"/>
      <c r="U132" s="1"/>
      <c r="V132" s="1"/>
      <c r="W132" s="36"/>
      <c r="X132" s="34">
        <f>Main!$B132*Main!$A132*Main!F132</f>
        <v>0</v>
      </c>
      <c r="Y132" s="34">
        <f>Main!$B132*Main!$A132*Main!G132</f>
        <v>0</v>
      </c>
      <c r="Z132" s="34">
        <f>Main!$B132*Main!$A132*Main!H132</f>
        <v>0</v>
      </c>
      <c r="AA132" s="34">
        <f>Main!$B132*Main!$A132*Main!I132</f>
        <v>0</v>
      </c>
      <c r="AB132" s="34">
        <f>Main!$B132*Main!$A132*Main!J132</f>
        <v>0</v>
      </c>
      <c r="AC132" s="34">
        <f>Main!$B132*Main!$A132*Main!K132</f>
        <v>0</v>
      </c>
      <c r="AD132" s="34">
        <f>Main!$B132*Main!$A132*Main!L132</f>
        <v>0</v>
      </c>
      <c r="AE132" s="34">
        <f>Main!$B132*Main!$A132*Main!M132</f>
        <v>0</v>
      </c>
      <c r="AF132" s="34">
        <f>Main!$B132*Main!$A132*Main!N132</f>
        <v>0</v>
      </c>
      <c r="AG132" s="34">
        <f>Main!$B132*Main!$A132*Main!O132</f>
        <v>0</v>
      </c>
      <c r="AH132" s="34">
        <f>Main!$B132*Main!$A132*Main!P132</f>
        <v>0</v>
      </c>
      <c r="AI132" s="34">
        <f>Main!$B132*Main!$A132*Main!Q132</f>
        <v>0</v>
      </c>
      <c r="AJ132" s="34">
        <f>Main!$B132*Main!$A132*Main!R132</f>
        <v>0</v>
      </c>
      <c r="AK132" s="34">
        <f>Main!$B132*Main!$A132*Main!S132</f>
        <v>0</v>
      </c>
      <c r="AL132" s="34">
        <f>Main!$B132*Main!$A132*Main!T132</f>
        <v>0</v>
      </c>
      <c r="AM132" s="34">
        <f>Main!$B132*Main!$A132*Main!U132</f>
        <v>0</v>
      </c>
      <c r="AN132" s="34">
        <f>Main!$B132*Main!$A132*Main!V132</f>
        <v>0</v>
      </c>
    </row>
    <row r="133" spans="1:40">
      <c r="B133" s="9"/>
      <c r="D133" t="s">
        <v>148</v>
      </c>
      <c r="F133" s="1"/>
      <c r="G133" s="1"/>
      <c r="H133" s="1"/>
      <c r="I133" s="1"/>
      <c r="J133" s="1"/>
      <c r="K133" s="1"/>
      <c r="L133" s="1"/>
      <c r="M133" s="1"/>
      <c r="N133" s="1"/>
      <c r="O133" s="1"/>
      <c r="P133" s="1"/>
      <c r="Q133" s="1"/>
      <c r="R133" s="1"/>
      <c r="S133" s="1"/>
      <c r="T133" s="1"/>
      <c r="U133" s="1"/>
      <c r="V133" s="1"/>
      <c r="W133" s="36"/>
      <c r="X133" s="34">
        <f>Main!$B133*Main!$A133*Main!F133</f>
        <v>0</v>
      </c>
      <c r="Y133" s="34">
        <f>Main!$B133*Main!$A133*Main!G133</f>
        <v>0</v>
      </c>
      <c r="Z133" s="34">
        <f>Main!$B133*Main!$A133*Main!H133</f>
        <v>0</v>
      </c>
      <c r="AA133" s="34">
        <f>Main!$B133*Main!$A133*Main!I133</f>
        <v>0</v>
      </c>
      <c r="AB133" s="34">
        <f>Main!$B133*Main!$A133*Main!J133</f>
        <v>0</v>
      </c>
      <c r="AC133" s="34">
        <f>Main!$B133*Main!$A133*Main!K133</f>
        <v>0</v>
      </c>
      <c r="AD133" s="34">
        <f>Main!$B133*Main!$A133*Main!L133</f>
        <v>0</v>
      </c>
      <c r="AE133" s="34">
        <f>Main!$B133*Main!$A133*Main!M133</f>
        <v>0</v>
      </c>
      <c r="AF133" s="34">
        <f>Main!$B133*Main!$A133*Main!N133</f>
        <v>0</v>
      </c>
      <c r="AG133" s="34">
        <f>Main!$B133*Main!$A133*Main!O133</f>
        <v>0</v>
      </c>
      <c r="AH133" s="34">
        <f>Main!$B133*Main!$A133*Main!P133</f>
        <v>0</v>
      </c>
      <c r="AI133" s="34">
        <f>Main!$B133*Main!$A133*Main!Q133</f>
        <v>0</v>
      </c>
      <c r="AJ133" s="34">
        <f>Main!$B133*Main!$A133*Main!R133</f>
        <v>0</v>
      </c>
      <c r="AK133" s="34">
        <f>Main!$B133*Main!$A133*Main!S133</f>
        <v>0</v>
      </c>
      <c r="AL133" s="34">
        <f>Main!$B133*Main!$A133*Main!T133</f>
        <v>0</v>
      </c>
      <c r="AM133" s="34">
        <f>Main!$B133*Main!$A133*Main!U133</f>
        <v>0</v>
      </c>
      <c r="AN133" s="34">
        <f>Main!$B133*Main!$A133*Main!V133</f>
        <v>0</v>
      </c>
    </row>
    <row r="134" spans="1:40">
      <c r="B134" s="9"/>
      <c r="D134" t="s">
        <v>147</v>
      </c>
      <c r="F134" s="1"/>
      <c r="G134" s="1"/>
      <c r="H134" s="1"/>
      <c r="I134" s="1"/>
      <c r="J134" s="1"/>
      <c r="K134" s="1"/>
      <c r="L134" s="1"/>
      <c r="M134" s="1"/>
      <c r="N134" s="1"/>
      <c r="O134" s="1"/>
      <c r="P134" s="1"/>
      <c r="Q134" s="1"/>
      <c r="R134" s="1"/>
      <c r="S134" s="1"/>
      <c r="T134" s="1"/>
      <c r="U134" s="1"/>
      <c r="V134" s="1"/>
      <c r="W134" s="36"/>
      <c r="X134" s="34">
        <f>Main!$B134*Main!$A134*Main!F134</f>
        <v>0</v>
      </c>
      <c r="Y134" s="34">
        <f>Main!$B134*Main!$A134*Main!G134</f>
        <v>0</v>
      </c>
      <c r="Z134" s="34">
        <f>Main!$B134*Main!$A134*Main!H134</f>
        <v>0</v>
      </c>
      <c r="AA134" s="34">
        <f>Main!$B134*Main!$A134*Main!I134</f>
        <v>0</v>
      </c>
      <c r="AB134" s="34">
        <f>Main!$B134*Main!$A134*Main!J134</f>
        <v>0</v>
      </c>
      <c r="AC134" s="34">
        <f>Main!$B134*Main!$A134*Main!K134</f>
        <v>0</v>
      </c>
      <c r="AD134" s="34">
        <f>Main!$B134*Main!$A134*Main!L134</f>
        <v>0</v>
      </c>
      <c r="AE134" s="34">
        <f>Main!$B134*Main!$A134*Main!M134</f>
        <v>0</v>
      </c>
      <c r="AF134" s="34">
        <f>Main!$B134*Main!$A134*Main!N134</f>
        <v>0</v>
      </c>
      <c r="AG134" s="34">
        <f>Main!$B134*Main!$A134*Main!O134</f>
        <v>0</v>
      </c>
      <c r="AH134" s="34">
        <f>Main!$B134*Main!$A134*Main!P134</f>
        <v>0</v>
      </c>
      <c r="AI134" s="34">
        <f>Main!$B134*Main!$A134*Main!Q134</f>
        <v>0</v>
      </c>
      <c r="AJ134" s="34">
        <f>Main!$B134*Main!$A134*Main!R134</f>
        <v>0</v>
      </c>
      <c r="AK134" s="34">
        <f>Main!$B134*Main!$A134*Main!S134</f>
        <v>0</v>
      </c>
      <c r="AL134" s="34">
        <f>Main!$B134*Main!$A134*Main!T134</f>
        <v>0</v>
      </c>
      <c r="AM134" s="34">
        <f>Main!$B134*Main!$A134*Main!U134</f>
        <v>0</v>
      </c>
      <c r="AN134" s="34">
        <f>Main!$B134*Main!$A134*Main!V134</f>
        <v>0</v>
      </c>
    </row>
    <row r="135" spans="1:40">
      <c r="A135" s="4">
        <v>4</v>
      </c>
      <c r="B135" s="9">
        <v>0.1</v>
      </c>
      <c r="C135" s="11" t="s">
        <v>109</v>
      </c>
      <c r="D135" s="11"/>
      <c r="E135" s="11"/>
      <c r="F135" s="43">
        <f t="shared" ref="F135:V135" si="27">IF(F47&lt;15,0,IF(35&lt;F47,10,(F47-15)/(35-15)*10))</f>
        <v>5.5</v>
      </c>
      <c r="G135" s="43">
        <f t="shared" si="27"/>
        <v>2.5</v>
      </c>
      <c r="H135" s="43">
        <f t="shared" si="27"/>
        <v>10</v>
      </c>
      <c r="I135" s="43">
        <f t="shared" si="27"/>
        <v>10</v>
      </c>
      <c r="J135" s="43">
        <f t="shared" si="27"/>
        <v>1.5</v>
      </c>
      <c r="K135" s="43">
        <f t="shared" si="27"/>
        <v>3</v>
      </c>
      <c r="L135" s="43">
        <f t="shared" si="27"/>
        <v>9</v>
      </c>
      <c r="M135" s="43">
        <f t="shared" si="27"/>
        <v>9</v>
      </c>
      <c r="N135" s="43">
        <f t="shared" si="27"/>
        <v>5</v>
      </c>
      <c r="O135" s="43">
        <f t="shared" si="27"/>
        <v>3</v>
      </c>
      <c r="P135" s="43">
        <f t="shared" si="27"/>
        <v>9.5</v>
      </c>
      <c r="Q135" s="43">
        <f t="shared" si="27"/>
        <v>2.5</v>
      </c>
      <c r="R135" s="43">
        <f t="shared" si="27"/>
        <v>9.4753086419753068</v>
      </c>
      <c r="S135" s="43">
        <f>IF(S47&lt;15,0,IF(35&lt;S47,10,(S47-15)/(35-15)*10))</f>
        <v>5.4197530864197532</v>
      </c>
      <c r="T135" s="43">
        <f t="shared" si="27"/>
        <v>3.5</v>
      </c>
      <c r="U135" s="43">
        <f t="shared" si="27"/>
        <v>3</v>
      </c>
      <c r="V135" s="43">
        <f t="shared" si="27"/>
        <v>3.5</v>
      </c>
      <c r="W135" s="36"/>
      <c r="X135" s="34">
        <f>Main!$B135*Main!$A135*Main!F135</f>
        <v>2.2000000000000002</v>
      </c>
      <c r="Y135" s="34">
        <f>Main!$B135*Main!$A135*Main!G135</f>
        <v>1</v>
      </c>
      <c r="Z135" s="34">
        <f>Main!$B135*Main!$A135*Main!H135</f>
        <v>4</v>
      </c>
      <c r="AA135" s="34">
        <f>Main!$B135*Main!$A135*Main!I135</f>
        <v>4</v>
      </c>
      <c r="AB135" s="34">
        <f>Main!$B135*Main!$A135*Main!J135</f>
        <v>0.60000000000000009</v>
      </c>
      <c r="AC135" s="34">
        <f>Main!$B135*Main!$A135*Main!K135</f>
        <v>1.2000000000000002</v>
      </c>
      <c r="AD135" s="34">
        <f>Main!$B135*Main!$A135*Main!L135</f>
        <v>3.6</v>
      </c>
      <c r="AE135" s="34">
        <f>Main!$B135*Main!$A135*Main!M135</f>
        <v>3.6</v>
      </c>
      <c r="AF135" s="34">
        <f>Main!$B135*Main!$A135*Main!N135</f>
        <v>2</v>
      </c>
      <c r="AG135" s="34">
        <f>Main!$B135*Main!$A135*Main!O135</f>
        <v>1.2000000000000002</v>
      </c>
      <c r="AH135" s="34">
        <f>Main!$B135*Main!$A135*Main!P135</f>
        <v>3.8000000000000003</v>
      </c>
      <c r="AI135" s="34">
        <f>Main!$B135*Main!$A135*Main!Q135</f>
        <v>1</v>
      </c>
      <c r="AJ135" s="34">
        <f>Main!$B135*Main!$A135*Main!R135</f>
        <v>3.790123456790123</v>
      </c>
      <c r="AK135" s="34">
        <f>Main!$B135*Main!$A135*Main!S135</f>
        <v>2.1679012345679012</v>
      </c>
      <c r="AL135" s="34">
        <f>Main!$B135*Main!$A135*Main!T135</f>
        <v>1.4000000000000001</v>
      </c>
      <c r="AM135" s="34">
        <f>Main!$B135*Main!$A135*Main!U135</f>
        <v>1.2000000000000002</v>
      </c>
      <c r="AN135" s="34">
        <f>Main!$B135*Main!$A135*Main!V135</f>
        <v>1.4000000000000001</v>
      </c>
    </row>
    <row r="136" spans="1:40">
      <c r="B136" s="9"/>
      <c r="D136" t="s">
        <v>94</v>
      </c>
      <c r="F136" s="1"/>
      <c r="G136" s="1"/>
      <c r="H136" s="1"/>
      <c r="I136" s="1"/>
      <c r="J136" s="1"/>
      <c r="K136" s="1"/>
      <c r="L136" s="1"/>
      <c r="M136" s="1"/>
      <c r="N136" s="1"/>
      <c r="O136" s="1"/>
      <c r="P136" s="1"/>
      <c r="Q136" s="1"/>
      <c r="R136" s="1"/>
      <c r="S136" s="1"/>
      <c r="T136" s="1"/>
      <c r="U136" s="1"/>
      <c r="V136" s="1"/>
      <c r="W136" s="36"/>
      <c r="X136" s="34">
        <f>Main!$B136*Main!$A136*Main!F136</f>
        <v>0</v>
      </c>
      <c r="Y136" s="34">
        <f>Main!$B136*Main!$A136*Main!G136</f>
        <v>0</v>
      </c>
      <c r="Z136" s="34">
        <f>Main!$B136*Main!$A136*Main!H136</f>
        <v>0</v>
      </c>
      <c r="AA136" s="34">
        <f>Main!$B136*Main!$A136*Main!I136</f>
        <v>0</v>
      </c>
      <c r="AB136" s="34">
        <f>Main!$B136*Main!$A136*Main!J136</f>
        <v>0</v>
      </c>
      <c r="AC136" s="34">
        <f>Main!$B136*Main!$A136*Main!K136</f>
        <v>0</v>
      </c>
      <c r="AD136" s="34">
        <f>Main!$B136*Main!$A136*Main!L136</f>
        <v>0</v>
      </c>
      <c r="AE136" s="34">
        <f>Main!$B136*Main!$A136*Main!M136</f>
        <v>0</v>
      </c>
      <c r="AF136" s="34">
        <f>Main!$B136*Main!$A136*Main!N136</f>
        <v>0</v>
      </c>
      <c r="AG136" s="34">
        <f>Main!$B136*Main!$A136*Main!O136</f>
        <v>0</v>
      </c>
      <c r="AH136" s="34">
        <f>Main!$B136*Main!$A136*Main!P136</f>
        <v>0</v>
      </c>
      <c r="AI136" s="34">
        <f>Main!$B136*Main!$A136*Main!Q136</f>
        <v>0</v>
      </c>
      <c r="AJ136" s="34">
        <f>Main!$B136*Main!$A136*Main!R136</f>
        <v>0</v>
      </c>
      <c r="AK136" s="34">
        <f>Main!$B136*Main!$A136*Main!S136</f>
        <v>0</v>
      </c>
      <c r="AL136" s="34">
        <f>Main!$B136*Main!$A136*Main!T136</f>
        <v>0</v>
      </c>
      <c r="AM136" s="34">
        <f>Main!$B136*Main!$A136*Main!U136</f>
        <v>0</v>
      </c>
      <c r="AN136" s="34">
        <f>Main!$B136*Main!$A136*Main!V136</f>
        <v>0</v>
      </c>
    </row>
    <row r="137" spans="1:40">
      <c r="B137" s="9"/>
      <c r="D137" s="9" t="s">
        <v>207</v>
      </c>
      <c r="F137" s="1"/>
      <c r="G137" s="1"/>
      <c r="H137" s="1"/>
      <c r="I137" s="1"/>
      <c r="J137" s="1"/>
      <c r="K137" s="1"/>
      <c r="L137" s="1"/>
      <c r="M137" s="1"/>
      <c r="N137" s="1"/>
      <c r="O137" s="1"/>
      <c r="P137" s="1"/>
      <c r="Q137" s="1"/>
      <c r="R137" s="1"/>
      <c r="S137" s="1"/>
      <c r="T137" s="1"/>
      <c r="U137" s="1"/>
      <c r="V137" s="1"/>
      <c r="W137" s="36"/>
      <c r="X137" s="34">
        <f>Main!$B137*Main!$A137*Main!F137</f>
        <v>0</v>
      </c>
      <c r="Y137" s="34">
        <f>Main!$B137*Main!$A137*Main!G137</f>
        <v>0</v>
      </c>
      <c r="Z137" s="34">
        <f>Main!$B137*Main!$A137*Main!H137</f>
        <v>0</v>
      </c>
      <c r="AA137" s="34">
        <f>Main!$B137*Main!$A137*Main!I137</f>
        <v>0</v>
      </c>
      <c r="AB137" s="34">
        <f>Main!$B137*Main!$A137*Main!J137</f>
        <v>0</v>
      </c>
      <c r="AC137" s="34">
        <f>Main!$B137*Main!$A137*Main!K137</f>
        <v>0</v>
      </c>
      <c r="AD137" s="34">
        <f>Main!$B137*Main!$A137*Main!L137</f>
        <v>0</v>
      </c>
      <c r="AE137" s="34">
        <f>Main!$B137*Main!$A137*Main!M137</f>
        <v>0</v>
      </c>
      <c r="AF137" s="34">
        <f>Main!$B137*Main!$A137*Main!N137</f>
        <v>0</v>
      </c>
      <c r="AG137" s="34">
        <f>Main!$B137*Main!$A137*Main!O137</f>
        <v>0</v>
      </c>
      <c r="AH137" s="34">
        <f>Main!$B137*Main!$A137*Main!P137</f>
        <v>0</v>
      </c>
      <c r="AI137" s="34">
        <f>Main!$B137*Main!$A137*Main!Q137</f>
        <v>0</v>
      </c>
      <c r="AJ137" s="34">
        <f>Main!$B137*Main!$A137*Main!R137</f>
        <v>0</v>
      </c>
      <c r="AK137" s="34">
        <f>Main!$B137*Main!$A137*Main!S137</f>
        <v>0</v>
      </c>
      <c r="AL137" s="34">
        <f>Main!$B137*Main!$A137*Main!T137</f>
        <v>0</v>
      </c>
      <c r="AM137" s="34">
        <f>Main!$B137*Main!$A137*Main!U137</f>
        <v>0</v>
      </c>
      <c r="AN137" s="34">
        <f>Main!$B137*Main!$A137*Main!V137</f>
        <v>0</v>
      </c>
    </row>
    <row r="138" spans="1:40">
      <c r="A138" s="4">
        <v>4</v>
      </c>
      <c r="B138" s="9">
        <v>0.1</v>
      </c>
      <c r="C138" t="s">
        <v>78</v>
      </c>
      <c r="F138" s="11">
        <v>6</v>
      </c>
      <c r="G138">
        <v>6</v>
      </c>
      <c r="H138">
        <v>9</v>
      </c>
      <c r="I138">
        <v>9</v>
      </c>
      <c r="J138" s="11">
        <v>4</v>
      </c>
      <c r="K138" s="11">
        <v>4</v>
      </c>
      <c r="L138" s="11">
        <v>8</v>
      </c>
      <c r="M138" s="11">
        <v>4</v>
      </c>
      <c r="N138" s="11">
        <v>2</v>
      </c>
      <c r="O138" s="11">
        <v>6</v>
      </c>
      <c r="P138" s="11">
        <v>9</v>
      </c>
      <c r="Q138">
        <v>6</v>
      </c>
      <c r="R138" s="11">
        <v>6</v>
      </c>
      <c r="S138" s="11">
        <v>6</v>
      </c>
      <c r="T138" s="11">
        <v>8</v>
      </c>
      <c r="U138" s="15">
        <v>2</v>
      </c>
      <c r="V138" s="11">
        <v>6</v>
      </c>
      <c r="W138" s="36"/>
      <c r="X138" s="34">
        <f>Main!$B138*Main!$A138*Main!F138</f>
        <v>2.4000000000000004</v>
      </c>
      <c r="Y138" s="34">
        <f>Main!$B138*Main!$A138*Main!G138</f>
        <v>2.4000000000000004</v>
      </c>
      <c r="Z138" s="34">
        <f>Main!$B138*Main!$A138*Main!H138</f>
        <v>3.6</v>
      </c>
      <c r="AA138" s="34">
        <f>Main!$B138*Main!$A138*Main!I138</f>
        <v>3.6</v>
      </c>
      <c r="AB138" s="34">
        <f>Main!$B138*Main!$A138*Main!J138</f>
        <v>1.6</v>
      </c>
      <c r="AC138" s="34">
        <f>Main!$B138*Main!$A138*Main!K138</f>
        <v>1.6</v>
      </c>
      <c r="AD138" s="34">
        <f>Main!$B138*Main!$A138*Main!L138</f>
        <v>3.2</v>
      </c>
      <c r="AE138" s="34">
        <f>Main!$B138*Main!$A138*Main!M138</f>
        <v>1.6</v>
      </c>
      <c r="AF138" s="34">
        <f>Main!$B138*Main!$A138*Main!N138</f>
        <v>0.8</v>
      </c>
      <c r="AG138" s="34">
        <f>Main!$B138*Main!$A138*Main!O138</f>
        <v>2.4000000000000004</v>
      </c>
      <c r="AH138" s="34">
        <f>Main!$B138*Main!$A138*Main!P138</f>
        <v>3.6</v>
      </c>
      <c r="AI138" s="34">
        <f>Main!$B138*Main!$A138*Main!Q138</f>
        <v>2.4000000000000004</v>
      </c>
      <c r="AJ138" s="34">
        <f>Main!$B138*Main!$A138*Main!R138</f>
        <v>2.4000000000000004</v>
      </c>
      <c r="AK138" s="34">
        <f>Main!$B138*Main!$A138*Main!S138</f>
        <v>2.4000000000000004</v>
      </c>
      <c r="AL138" s="34">
        <f>Main!$B138*Main!$A138*Main!T138</f>
        <v>3.2</v>
      </c>
      <c r="AM138" s="34">
        <f>Main!$B138*Main!$A138*Main!U138</f>
        <v>0.8</v>
      </c>
      <c r="AN138" s="34">
        <f>Main!$B138*Main!$A138*Main!V138</f>
        <v>2.4000000000000004</v>
      </c>
    </row>
    <row r="139" spans="1:40">
      <c r="B139" s="9"/>
      <c r="D139" t="s">
        <v>13</v>
      </c>
      <c r="F139" s="1"/>
      <c r="G139" s="1"/>
      <c r="H139" s="1"/>
      <c r="I139" s="1"/>
      <c r="J139" s="1"/>
      <c r="K139" s="1"/>
      <c r="L139" s="1"/>
      <c r="M139" s="1"/>
      <c r="N139" s="1"/>
      <c r="O139" s="1"/>
      <c r="P139" s="1"/>
      <c r="Q139" s="1"/>
      <c r="R139" s="1"/>
      <c r="S139" s="1"/>
      <c r="T139" s="1"/>
      <c r="U139" s="1"/>
      <c r="V139" s="1"/>
      <c r="W139" s="36"/>
      <c r="X139" s="34">
        <f>Main!$B139*Main!$A139*Main!F139</f>
        <v>0</v>
      </c>
      <c r="Y139" s="34">
        <f>Main!$B139*Main!$A139*Main!G139</f>
        <v>0</v>
      </c>
      <c r="Z139" s="34">
        <f>Main!$B139*Main!$A139*Main!H139</f>
        <v>0</v>
      </c>
      <c r="AA139" s="34">
        <f>Main!$B139*Main!$A139*Main!I139</f>
        <v>0</v>
      </c>
      <c r="AB139" s="34">
        <f>Main!$B139*Main!$A139*Main!J139</f>
        <v>0</v>
      </c>
      <c r="AC139" s="34">
        <f>Main!$B139*Main!$A139*Main!K139</f>
        <v>0</v>
      </c>
      <c r="AD139" s="34">
        <f>Main!$B139*Main!$A139*Main!L139</f>
        <v>0</v>
      </c>
      <c r="AE139" s="34">
        <f>Main!$B139*Main!$A139*Main!M139</f>
        <v>0</v>
      </c>
      <c r="AF139" s="34">
        <f>Main!$B139*Main!$A139*Main!N139</f>
        <v>0</v>
      </c>
      <c r="AG139" s="34">
        <f>Main!$B139*Main!$A139*Main!O139</f>
        <v>0</v>
      </c>
      <c r="AH139" s="34">
        <f>Main!$B139*Main!$A139*Main!P139</f>
        <v>0</v>
      </c>
      <c r="AI139" s="34">
        <f>Main!$B139*Main!$A139*Main!Q139</f>
        <v>0</v>
      </c>
      <c r="AJ139" s="34">
        <f>Main!$B139*Main!$A139*Main!R139</f>
        <v>0</v>
      </c>
      <c r="AK139" s="34">
        <f>Main!$B139*Main!$A139*Main!S139</f>
        <v>0</v>
      </c>
      <c r="AL139" s="34">
        <f>Main!$B139*Main!$A139*Main!T139</f>
        <v>0</v>
      </c>
      <c r="AM139" s="34">
        <f>Main!$B139*Main!$A139*Main!U139</f>
        <v>0</v>
      </c>
      <c r="AN139" s="34">
        <f>Main!$B139*Main!$A139*Main!V139</f>
        <v>0</v>
      </c>
    </row>
    <row r="140" spans="1:40">
      <c r="B140" s="9"/>
      <c r="D140" t="s">
        <v>122</v>
      </c>
      <c r="F140" s="1"/>
      <c r="G140" s="1"/>
      <c r="H140" s="1"/>
      <c r="I140" s="1"/>
      <c r="J140" s="1"/>
      <c r="K140" s="1"/>
      <c r="L140" s="1"/>
      <c r="M140" s="1"/>
      <c r="N140" s="1"/>
      <c r="O140" s="1"/>
      <c r="P140" s="1"/>
      <c r="Q140" s="1"/>
      <c r="R140" s="1"/>
      <c r="S140" s="1"/>
      <c r="T140" s="1"/>
      <c r="U140" s="1"/>
      <c r="V140" s="1"/>
      <c r="W140" s="36"/>
      <c r="X140" s="34">
        <f>Main!$B140*Main!$A140*Main!F140</f>
        <v>0</v>
      </c>
      <c r="Y140" s="34">
        <f>Main!$B140*Main!$A140*Main!G140</f>
        <v>0</v>
      </c>
      <c r="Z140" s="34">
        <f>Main!$B140*Main!$A140*Main!H140</f>
        <v>0</v>
      </c>
      <c r="AA140" s="34">
        <f>Main!$B140*Main!$A140*Main!I140</f>
        <v>0</v>
      </c>
      <c r="AB140" s="34">
        <f>Main!$B140*Main!$A140*Main!J140</f>
        <v>0</v>
      </c>
      <c r="AC140" s="34">
        <f>Main!$B140*Main!$A140*Main!K140</f>
        <v>0</v>
      </c>
      <c r="AD140" s="34">
        <f>Main!$B140*Main!$A140*Main!L140</f>
        <v>0</v>
      </c>
      <c r="AE140" s="34">
        <f>Main!$B140*Main!$A140*Main!M140</f>
        <v>0</v>
      </c>
      <c r="AF140" s="34">
        <f>Main!$B140*Main!$A140*Main!N140</f>
        <v>0</v>
      </c>
      <c r="AG140" s="34">
        <f>Main!$B140*Main!$A140*Main!O140</f>
        <v>0</v>
      </c>
      <c r="AH140" s="34">
        <f>Main!$B140*Main!$A140*Main!P140</f>
        <v>0</v>
      </c>
      <c r="AI140" s="34">
        <f>Main!$B140*Main!$A140*Main!Q140</f>
        <v>0</v>
      </c>
      <c r="AJ140" s="34">
        <f>Main!$B140*Main!$A140*Main!R140</f>
        <v>0</v>
      </c>
      <c r="AK140" s="34">
        <f>Main!$B140*Main!$A140*Main!S140</f>
        <v>0</v>
      </c>
      <c r="AL140" s="34">
        <f>Main!$B140*Main!$A140*Main!T140</f>
        <v>0</v>
      </c>
      <c r="AM140" s="34">
        <f>Main!$B140*Main!$A140*Main!U140</f>
        <v>0</v>
      </c>
      <c r="AN140" s="34">
        <f>Main!$B140*Main!$A140*Main!V140</f>
        <v>0</v>
      </c>
    </row>
    <row r="141" spans="1:40">
      <c r="B141" s="9"/>
      <c r="D141" t="s">
        <v>121</v>
      </c>
      <c r="F141" s="1"/>
      <c r="G141" s="1"/>
      <c r="H141" s="1"/>
      <c r="I141" s="1"/>
      <c r="J141" s="1"/>
      <c r="K141" s="1"/>
      <c r="L141" s="1"/>
      <c r="M141" s="1"/>
      <c r="N141" s="1"/>
      <c r="O141" s="1"/>
      <c r="P141" s="1"/>
      <c r="Q141" s="1"/>
      <c r="R141" s="1"/>
      <c r="S141" s="1"/>
      <c r="T141" s="1"/>
      <c r="U141" s="1"/>
      <c r="V141" s="1"/>
      <c r="W141" s="36"/>
      <c r="X141" s="34">
        <f>Main!$B141*Main!$A141*Main!F141</f>
        <v>0</v>
      </c>
      <c r="Y141" s="34">
        <f>Main!$B141*Main!$A141*Main!G141</f>
        <v>0</v>
      </c>
      <c r="Z141" s="34">
        <f>Main!$B141*Main!$A141*Main!H141</f>
        <v>0</v>
      </c>
      <c r="AA141" s="34">
        <f>Main!$B141*Main!$A141*Main!I141</f>
        <v>0</v>
      </c>
      <c r="AB141" s="34">
        <f>Main!$B141*Main!$A141*Main!J141</f>
        <v>0</v>
      </c>
      <c r="AC141" s="34">
        <f>Main!$B141*Main!$A141*Main!K141</f>
        <v>0</v>
      </c>
      <c r="AD141" s="34">
        <f>Main!$B141*Main!$A141*Main!L141</f>
        <v>0</v>
      </c>
      <c r="AE141" s="34">
        <f>Main!$B141*Main!$A141*Main!M141</f>
        <v>0</v>
      </c>
      <c r="AF141" s="34">
        <f>Main!$B141*Main!$A141*Main!N141</f>
        <v>0</v>
      </c>
      <c r="AG141" s="34">
        <f>Main!$B141*Main!$A141*Main!O141</f>
        <v>0</v>
      </c>
      <c r="AH141" s="34">
        <f>Main!$B141*Main!$A141*Main!P141</f>
        <v>0</v>
      </c>
      <c r="AI141" s="34">
        <f>Main!$B141*Main!$A141*Main!Q141</f>
        <v>0</v>
      </c>
      <c r="AJ141" s="34">
        <f>Main!$B141*Main!$A141*Main!R141</f>
        <v>0</v>
      </c>
      <c r="AK141" s="34">
        <f>Main!$B141*Main!$A141*Main!S141</f>
        <v>0</v>
      </c>
      <c r="AL141" s="34">
        <f>Main!$B141*Main!$A141*Main!T141</f>
        <v>0</v>
      </c>
      <c r="AM141" s="34">
        <f>Main!$B141*Main!$A141*Main!U141</f>
        <v>0</v>
      </c>
      <c r="AN141" s="34">
        <f>Main!$B141*Main!$A141*Main!V141</f>
        <v>0</v>
      </c>
    </row>
    <row r="142" spans="1:40">
      <c r="B142" s="9"/>
      <c r="D142" t="s">
        <v>120</v>
      </c>
      <c r="F142" s="1"/>
      <c r="G142" s="1"/>
      <c r="H142" s="1"/>
      <c r="I142" s="1"/>
      <c r="J142" s="1"/>
      <c r="K142" s="1"/>
      <c r="L142" s="1"/>
      <c r="M142" s="1"/>
      <c r="N142" s="1"/>
      <c r="O142" s="1"/>
      <c r="P142" s="1"/>
      <c r="Q142" s="1"/>
      <c r="R142" s="1"/>
      <c r="S142" s="1"/>
      <c r="T142" s="1"/>
      <c r="U142" s="1"/>
      <c r="V142" s="1"/>
      <c r="W142" s="36"/>
      <c r="X142" s="34">
        <f>Main!$B142*Main!$A142*Main!F142</f>
        <v>0</v>
      </c>
      <c r="Y142" s="34">
        <f>Main!$B142*Main!$A142*Main!G142</f>
        <v>0</v>
      </c>
      <c r="Z142" s="34">
        <f>Main!$B142*Main!$A142*Main!H142</f>
        <v>0</v>
      </c>
      <c r="AA142" s="34">
        <f>Main!$B142*Main!$A142*Main!I142</f>
        <v>0</v>
      </c>
      <c r="AB142" s="34">
        <f>Main!$B142*Main!$A142*Main!J142</f>
        <v>0</v>
      </c>
      <c r="AC142" s="34">
        <f>Main!$B142*Main!$A142*Main!K142</f>
        <v>0</v>
      </c>
      <c r="AD142" s="34">
        <f>Main!$B142*Main!$A142*Main!L142</f>
        <v>0</v>
      </c>
      <c r="AE142" s="34">
        <f>Main!$B142*Main!$A142*Main!M142</f>
        <v>0</v>
      </c>
      <c r="AF142" s="34">
        <f>Main!$B142*Main!$A142*Main!N142</f>
        <v>0</v>
      </c>
      <c r="AG142" s="34">
        <f>Main!$B142*Main!$A142*Main!O142</f>
        <v>0</v>
      </c>
      <c r="AH142" s="34">
        <f>Main!$B142*Main!$A142*Main!P142</f>
        <v>0</v>
      </c>
      <c r="AI142" s="34">
        <f>Main!$B142*Main!$A142*Main!Q142</f>
        <v>0</v>
      </c>
      <c r="AJ142" s="34">
        <f>Main!$B142*Main!$A142*Main!R142</f>
        <v>0</v>
      </c>
      <c r="AK142" s="34">
        <f>Main!$B142*Main!$A142*Main!S142</f>
        <v>0</v>
      </c>
      <c r="AL142" s="34">
        <f>Main!$B142*Main!$A142*Main!T142</f>
        <v>0</v>
      </c>
      <c r="AM142" s="34">
        <f>Main!$B142*Main!$A142*Main!U142</f>
        <v>0</v>
      </c>
      <c r="AN142" s="34">
        <f>Main!$B142*Main!$A142*Main!V142</f>
        <v>0</v>
      </c>
    </row>
    <row r="143" spans="1:40">
      <c r="B143" s="9"/>
      <c r="D143" t="s">
        <v>119</v>
      </c>
      <c r="F143" s="1"/>
      <c r="G143" s="1"/>
      <c r="H143" s="1"/>
      <c r="I143" s="1"/>
      <c r="J143" s="1"/>
      <c r="K143" s="1"/>
      <c r="L143" s="1"/>
      <c r="M143" s="1"/>
      <c r="N143" s="1"/>
      <c r="O143" s="1"/>
      <c r="P143" s="1"/>
      <c r="Q143" s="1"/>
      <c r="R143" s="1"/>
      <c r="S143" s="1"/>
      <c r="T143" s="1"/>
      <c r="U143" s="1"/>
      <c r="V143" s="1"/>
      <c r="W143" s="36"/>
      <c r="X143" s="34">
        <f>Main!$B143*Main!$A143*Main!F143</f>
        <v>0</v>
      </c>
      <c r="Y143" s="34">
        <f>Main!$B143*Main!$A143*Main!G143</f>
        <v>0</v>
      </c>
      <c r="Z143" s="34">
        <f>Main!$B143*Main!$A143*Main!H143</f>
        <v>0</v>
      </c>
      <c r="AA143" s="34">
        <f>Main!$B143*Main!$A143*Main!I143</f>
        <v>0</v>
      </c>
      <c r="AB143" s="34">
        <f>Main!$B143*Main!$A143*Main!J143</f>
        <v>0</v>
      </c>
      <c r="AC143" s="34">
        <f>Main!$B143*Main!$A143*Main!K143</f>
        <v>0</v>
      </c>
      <c r="AD143" s="34">
        <f>Main!$B143*Main!$A143*Main!L143</f>
        <v>0</v>
      </c>
      <c r="AE143" s="34">
        <f>Main!$B143*Main!$A143*Main!M143</f>
        <v>0</v>
      </c>
      <c r="AF143" s="34">
        <f>Main!$B143*Main!$A143*Main!N143</f>
        <v>0</v>
      </c>
      <c r="AG143" s="34">
        <f>Main!$B143*Main!$A143*Main!O143</f>
        <v>0</v>
      </c>
      <c r="AH143" s="34">
        <f>Main!$B143*Main!$A143*Main!P143</f>
        <v>0</v>
      </c>
      <c r="AI143" s="34">
        <f>Main!$B143*Main!$A143*Main!Q143</f>
        <v>0</v>
      </c>
      <c r="AJ143" s="34">
        <f>Main!$B143*Main!$A143*Main!R143</f>
        <v>0</v>
      </c>
      <c r="AK143" s="34">
        <f>Main!$B143*Main!$A143*Main!S143</f>
        <v>0</v>
      </c>
      <c r="AL143" s="34">
        <f>Main!$B143*Main!$A143*Main!T143</f>
        <v>0</v>
      </c>
      <c r="AM143" s="34">
        <f>Main!$B143*Main!$A143*Main!U143</f>
        <v>0</v>
      </c>
      <c r="AN143" s="34">
        <f>Main!$B143*Main!$A143*Main!V143</f>
        <v>0</v>
      </c>
    </row>
    <row r="144" spans="1:40">
      <c r="B144" s="9"/>
      <c r="D144" t="s">
        <v>118</v>
      </c>
      <c r="F144" s="1"/>
      <c r="G144" s="1"/>
      <c r="H144" s="1"/>
      <c r="I144" s="1"/>
      <c r="J144" s="1"/>
      <c r="K144" s="1"/>
      <c r="L144" s="1"/>
      <c r="M144" s="1"/>
      <c r="N144" s="1"/>
      <c r="O144" s="1"/>
      <c r="P144" s="1"/>
      <c r="Q144" s="1"/>
      <c r="R144" s="1"/>
      <c r="S144" s="1"/>
      <c r="T144" s="1"/>
      <c r="U144" s="1"/>
      <c r="V144" s="1"/>
      <c r="W144" s="36"/>
      <c r="X144" s="34">
        <f>Main!$B144*Main!$A144*Main!F144</f>
        <v>0</v>
      </c>
      <c r="Y144" s="34">
        <f>Main!$B144*Main!$A144*Main!G144</f>
        <v>0</v>
      </c>
      <c r="Z144" s="34">
        <f>Main!$B144*Main!$A144*Main!H144</f>
        <v>0</v>
      </c>
      <c r="AA144" s="34">
        <f>Main!$B144*Main!$A144*Main!I144</f>
        <v>0</v>
      </c>
      <c r="AB144" s="34">
        <f>Main!$B144*Main!$A144*Main!J144</f>
        <v>0</v>
      </c>
      <c r="AC144" s="34">
        <f>Main!$B144*Main!$A144*Main!K144</f>
        <v>0</v>
      </c>
      <c r="AD144" s="34">
        <f>Main!$B144*Main!$A144*Main!L144</f>
        <v>0</v>
      </c>
      <c r="AE144" s="34">
        <f>Main!$B144*Main!$A144*Main!M144</f>
        <v>0</v>
      </c>
      <c r="AF144" s="34">
        <f>Main!$B144*Main!$A144*Main!N144</f>
        <v>0</v>
      </c>
      <c r="AG144" s="34">
        <f>Main!$B144*Main!$A144*Main!O144</f>
        <v>0</v>
      </c>
      <c r="AH144" s="34">
        <f>Main!$B144*Main!$A144*Main!P144</f>
        <v>0</v>
      </c>
      <c r="AI144" s="34">
        <f>Main!$B144*Main!$A144*Main!Q144</f>
        <v>0</v>
      </c>
      <c r="AJ144" s="34">
        <f>Main!$B144*Main!$A144*Main!R144</f>
        <v>0</v>
      </c>
      <c r="AK144" s="34">
        <f>Main!$B144*Main!$A144*Main!S144</f>
        <v>0</v>
      </c>
      <c r="AL144" s="34">
        <f>Main!$B144*Main!$A144*Main!T144</f>
        <v>0</v>
      </c>
      <c r="AM144" s="34">
        <f>Main!$B144*Main!$A144*Main!U144</f>
        <v>0</v>
      </c>
      <c r="AN144" s="34">
        <f>Main!$B144*Main!$A144*Main!V144</f>
        <v>0</v>
      </c>
    </row>
    <row r="145" spans="1:40">
      <c r="B145" s="9"/>
      <c r="D145" t="s">
        <v>75</v>
      </c>
      <c r="F145" s="1"/>
      <c r="G145" s="1"/>
      <c r="H145" s="1"/>
      <c r="I145" s="1"/>
      <c r="J145" s="1"/>
      <c r="K145" s="1"/>
      <c r="L145" s="1"/>
      <c r="M145" s="1"/>
      <c r="N145" s="1"/>
      <c r="O145" s="1"/>
      <c r="P145" s="1"/>
      <c r="Q145" s="1"/>
      <c r="R145" s="1"/>
      <c r="S145" s="1"/>
      <c r="T145" s="1"/>
      <c r="U145" s="1"/>
      <c r="V145" s="1"/>
      <c r="W145" s="36"/>
      <c r="X145" s="34">
        <f>Main!$B145*Main!$A145*Main!F145</f>
        <v>0</v>
      </c>
      <c r="Y145" s="34">
        <f>Main!$B145*Main!$A145*Main!G145</f>
        <v>0</v>
      </c>
      <c r="Z145" s="34">
        <f>Main!$B145*Main!$A145*Main!H145</f>
        <v>0</v>
      </c>
      <c r="AA145" s="34">
        <f>Main!$B145*Main!$A145*Main!I145</f>
        <v>0</v>
      </c>
      <c r="AB145" s="34">
        <f>Main!$B145*Main!$A145*Main!J145</f>
        <v>0</v>
      </c>
      <c r="AC145" s="34">
        <f>Main!$B145*Main!$A145*Main!K145</f>
        <v>0</v>
      </c>
      <c r="AD145" s="34">
        <f>Main!$B145*Main!$A145*Main!L145</f>
        <v>0</v>
      </c>
      <c r="AE145" s="34">
        <f>Main!$B145*Main!$A145*Main!M145</f>
        <v>0</v>
      </c>
      <c r="AF145" s="34">
        <f>Main!$B145*Main!$A145*Main!N145</f>
        <v>0</v>
      </c>
      <c r="AG145" s="34">
        <f>Main!$B145*Main!$A145*Main!O145</f>
        <v>0</v>
      </c>
      <c r="AH145" s="34">
        <f>Main!$B145*Main!$A145*Main!P145</f>
        <v>0</v>
      </c>
      <c r="AI145" s="34">
        <f>Main!$B145*Main!$A145*Main!Q145</f>
        <v>0</v>
      </c>
      <c r="AJ145" s="34">
        <f>Main!$B145*Main!$A145*Main!R145</f>
        <v>0</v>
      </c>
      <c r="AK145" s="34">
        <f>Main!$B145*Main!$A145*Main!S145</f>
        <v>0</v>
      </c>
      <c r="AL145" s="34">
        <f>Main!$B145*Main!$A145*Main!T145</f>
        <v>0</v>
      </c>
      <c r="AM145" s="34">
        <f>Main!$B145*Main!$A145*Main!U145</f>
        <v>0</v>
      </c>
      <c r="AN145" s="34">
        <f>Main!$B145*Main!$A145*Main!V145</f>
        <v>0</v>
      </c>
    </row>
    <row r="146" spans="1:40">
      <c r="A146" s="4">
        <v>4</v>
      </c>
      <c r="B146" s="9">
        <v>0.1</v>
      </c>
      <c r="C146" s="9" t="s">
        <v>248</v>
      </c>
      <c r="E146" s="9"/>
      <c r="F146" s="11">
        <v>5</v>
      </c>
      <c r="G146" s="11">
        <v>5</v>
      </c>
      <c r="H146" s="11">
        <v>5</v>
      </c>
      <c r="I146" s="11">
        <v>7</v>
      </c>
      <c r="J146" s="11">
        <v>0</v>
      </c>
      <c r="K146" s="11">
        <v>0</v>
      </c>
      <c r="L146" s="19">
        <v>4</v>
      </c>
      <c r="M146" s="11">
        <v>5</v>
      </c>
      <c r="N146" s="11">
        <v>0</v>
      </c>
      <c r="O146" s="11">
        <v>0</v>
      </c>
      <c r="P146" s="11">
        <v>7</v>
      </c>
      <c r="Q146" s="11">
        <v>2</v>
      </c>
      <c r="R146" s="11">
        <v>10</v>
      </c>
      <c r="S146" s="11">
        <v>10</v>
      </c>
      <c r="T146" s="11">
        <v>2</v>
      </c>
      <c r="U146" s="11">
        <v>0</v>
      </c>
      <c r="V146" s="11">
        <v>0</v>
      </c>
      <c r="W146" s="36"/>
      <c r="X146" s="34">
        <f>Main!$B146*Main!$A146*Main!F146</f>
        <v>2</v>
      </c>
      <c r="Y146" s="34">
        <f>Main!$B146*Main!$A146*Main!G146</f>
        <v>2</v>
      </c>
      <c r="Z146" s="34">
        <f>Main!$B146*Main!$A146*Main!H146</f>
        <v>2</v>
      </c>
      <c r="AA146" s="34">
        <f>Main!$B146*Main!$A146*Main!I146</f>
        <v>2.8000000000000003</v>
      </c>
      <c r="AB146" s="34">
        <f>Main!$B146*Main!$A146*Main!J146</f>
        <v>0</v>
      </c>
      <c r="AC146" s="34">
        <f>Main!$B146*Main!$A146*Main!K146</f>
        <v>0</v>
      </c>
      <c r="AD146" s="34">
        <f>Main!$B146*Main!$A146*Main!L146</f>
        <v>1.6</v>
      </c>
      <c r="AE146" s="34">
        <f>Main!$B146*Main!$A146*Main!M146</f>
        <v>2</v>
      </c>
      <c r="AF146" s="34">
        <f>Main!$B146*Main!$A146*Main!N146</f>
        <v>0</v>
      </c>
      <c r="AG146" s="34">
        <f>Main!$B146*Main!$A146*Main!O146</f>
        <v>0</v>
      </c>
      <c r="AH146" s="34">
        <f>Main!$B146*Main!$A146*Main!P146</f>
        <v>2.8000000000000003</v>
      </c>
      <c r="AI146" s="34">
        <f>Main!$B146*Main!$A146*Main!Q146</f>
        <v>0.8</v>
      </c>
      <c r="AJ146" s="34">
        <f>Main!$B146*Main!$A146*Main!R146</f>
        <v>4</v>
      </c>
      <c r="AK146" s="34">
        <f>Main!$B146*Main!$A146*Main!S146</f>
        <v>4</v>
      </c>
      <c r="AL146" s="34">
        <f>Main!$B146*Main!$A146*Main!T146</f>
        <v>0.8</v>
      </c>
      <c r="AM146" s="34">
        <f>Main!$B146*Main!$A146*Main!U146</f>
        <v>0</v>
      </c>
      <c r="AN146" s="34">
        <f>Main!$B146*Main!$A146*Main!V146</f>
        <v>0</v>
      </c>
    </row>
    <row r="147" spans="1:40">
      <c r="B147" s="9"/>
      <c r="D147" s="65" t="s">
        <v>254</v>
      </c>
      <c r="F147" s="1"/>
      <c r="G147" s="1"/>
      <c r="H147" s="1"/>
      <c r="I147" s="1"/>
      <c r="J147" s="1"/>
      <c r="K147" s="1"/>
      <c r="L147" s="1"/>
      <c r="M147" s="1"/>
      <c r="N147" s="1"/>
      <c r="O147" s="1"/>
      <c r="P147" s="1"/>
      <c r="Q147" s="1"/>
      <c r="R147" s="1"/>
      <c r="S147" s="1"/>
      <c r="T147" s="1"/>
      <c r="U147" s="1"/>
      <c r="V147" s="1"/>
      <c r="W147" s="36"/>
      <c r="X147" s="34">
        <f>Main!$B147*Main!$A147*Main!F147</f>
        <v>0</v>
      </c>
      <c r="Y147" s="34">
        <f>Main!$B147*Main!$A147*Main!G147</f>
        <v>0</v>
      </c>
      <c r="Z147" s="34">
        <f>Main!$B147*Main!$A147*Main!H147</f>
        <v>0</v>
      </c>
      <c r="AA147" s="34">
        <f>Main!$B147*Main!$A147*Main!I147</f>
        <v>0</v>
      </c>
      <c r="AB147" s="34">
        <f>Main!$B147*Main!$A147*Main!J147</f>
        <v>0</v>
      </c>
      <c r="AC147" s="34">
        <f>Main!$B147*Main!$A147*Main!K147</f>
        <v>0</v>
      </c>
      <c r="AD147" s="34">
        <f>Main!$B147*Main!$A147*Main!L147</f>
        <v>0</v>
      </c>
      <c r="AE147" s="34">
        <f>Main!$B147*Main!$A147*Main!M147</f>
        <v>0</v>
      </c>
      <c r="AF147" s="34">
        <f>Main!$B147*Main!$A147*Main!N147</f>
        <v>0</v>
      </c>
      <c r="AG147" s="34">
        <f>Main!$B147*Main!$A147*Main!O147</f>
        <v>0</v>
      </c>
      <c r="AH147" s="34">
        <f>Main!$B147*Main!$A147*Main!P147</f>
        <v>0</v>
      </c>
      <c r="AI147" s="34">
        <f>Main!$B147*Main!$A147*Main!Q147</f>
        <v>0</v>
      </c>
      <c r="AJ147" s="34">
        <f>Main!$B147*Main!$A147*Main!R147</f>
        <v>0</v>
      </c>
      <c r="AK147" s="34">
        <f>Main!$B147*Main!$A147*Main!S147</f>
        <v>0</v>
      </c>
      <c r="AL147" s="34">
        <f>Main!$B147*Main!$A147*Main!T147</f>
        <v>0</v>
      </c>
      <c r="AM147" s="34">
        <f>Main!$B147*Main!$A147*Main!U147</f>
        <v>0</v>
      </c>
      <c r="AN147" s="34">
        <f>Main!$B147*Main!$A147*Main!V147</f>
        <v>0</v>
      </c>
    </row>
    <row r="148" spans="1:40">
      <c r="B148" s="9"/>
      <c r="D148" s="65" t="s">
        <v>255</v>
      </c>
      <c r="F148" s="1"/>
      <c r="G148" s="1"/>
      <c r="H148" s="1"/>
      <c r="I148" s="1"/>
      <c r="J148" s="1"/>
      <c r="K148" s="1"/>
      <c r="L148" s="1"/>
      <c r="M148" s="1"/>
      <c r="N148" s="1"/>
      <c r="O148" s="1"/>
      <c r="P148" s="1"/>
      <c r="Q148" s="1"/>
      <c r="R148" s="1"/>
      <c r="S148" s="1"/>
      <c r="T148" s="1"/>
      <c r="U148" s="1"/>
      <c r="V148" s="1"/>
      <c r="W148" s="36"/>
      <c r="X148" s="34">
        <f>Main!$B148*Main!$A148*Main!F148</f>
        <v>0</v>
      </c>
      <c r="Y148" s="34">
        <f>Main!$B148*Main!$A148*Main!G148</f>
        <v>0</v>
      </c>
      <c r="Z148" s="34">
        <f>Main!$B148*Main!$A148*Main!H148</f>
        <v>0</v>
      </c>
      <c r="AA148" s="34">
        <f>Main!$B148*Main!$A148*Main!I148</f>
        <v>0</v>
      </c>
      <c r="AB148" s="34">
        <f>Main!$B148*Main!$A148*Main!J148</f>
        <v>0</v>
      </c>
      <c r="AC148" s="34">
        <f>Main!$B148*Main!$A148*Main!K148</f>
        <v>0</v>
      </c>
      <c r="AD148" s="34">
        <f>Main!$B148*Main!$A148*Main!L148</f>
        <v>0</v>
      </c>
      <c r="AE148" s="34">
        <f>Main!$B148*Main!$A148*Main!M148</f>
        <v>0</v>
      </c>
      <c r="AF148" s="34">
        <f>Main!$B148*Main!$A148*Main!N148</f>
        <v>0</v>
      </c>
      <c r="AG148" s="34">
        <f>Main!$B148*Main!$A148*Main!O148</f>
        <v>0</v>
      </c>
      <c r="AH148" s="34">
        <f>Main!$B148*Main!$A148*Main!P148</f>
        <v>0</v>
      </c>
      <c r="AI148" s="34">
        <f>Main!$B148*Main!$A148*Main!Q148</f>
        <v>0</v>
      </c>
      <c r="AJ148" s="34">
        <f>Main!$B148*Main!$A148*Main!R148</f>
        <v>0</v>
      </c>
      <c r="AK148" s="34">
        <f>Main!$B148*Main!$A148*Main!S148</f>
        <v>0</v>
      </c>
      <c r="AL148" s="34">
        <f>Main!$B148*Main!$A148*Main!T148</f>
        <v>0</v>
      </c>
      <c r="AM148" s="34">
        <f>Main!$B148*Main!$A148*Main!U148</f>
        <v>0</v>
      </c>
      <c r="AN148" s="34">
        <f>Main!$B148*Main!$A148*Main!V148</f>
        <v>0</v>
      </c>
    </row>
    <row r="149" spans="1:40">
      <c r="B149" s="9"/>
      <c r="D149" s="65" t="s">
        <v>257</v>
      </c>
      <c r="F149" s="1"/>
      <c r="G149" s="1"/>
      <c r="H149" s="1"/>
      <c r="I149" s="1"/>
      <c r="J149" s="1"/>
      <c r="K149" s="1"/>
      <c r="L149" s="1"/>
      <c r="M149" s="1"/>
      <c r="N149" s="1"/>
      <c r="O149" s="1"/>
      <c r="P149" s="1"/>
      <c r="Q149" s="1"/>
      <c r="R149" s="1"/>
      <c r="S149" s="1"/>
      <c r="T149" s="1"/>
      <c r="U149" s="1"/>
      <c r="V149" s="1"/>
      <c r="W149" s="36"/>
      <c r="X149" s="34">
        <f>Main!$B149*Main!$A149*Main!F149</f>
        <v>0</v>
      </c>
      <c r="Y149" s="34">
        <f>Main!$B149*Main!$A149*Main!G149</f>
        <v>0</v>
      </c>
      <c r="Z149" s="34">
        <f>Main!$B149*Main!$A149*Main!H149</f>
        <v>0</v>
      </c>
      <c r="AA149" s="34">
        <f>Main!$B149*Main!$A149*Main!I149</f>
        <v>0</v>
      </c>
      <c r="AB149" s="34">
        <f>Main!$B149*Main!$A149*Main!J149</f>
        <v>0</v>
      </c>
      <c r="AC149" s="34">
        <f>Main!$B149*Main!$A149*Main!K149</f>
        <v>0</v>
      </c>
      <c r="AD149" s="34">
        <f>Main!$B149*Main!$A149*Main!L149</f>
        <v>0</v>
      </c>
      <c r="AE149" s="34">
        <f>Main!$B149*Main!$A149*Main!M149</f>
        <v>0</v>
      </c>
      <c r="AF149" s="34">
        <f>Main!$B149*Main!$A149*Main!N149</f>
        <v>0</v>
      </c>
      <c r="AG149" s="34">
        <f>Main!$B149*Main!$A149*Main!O149</f>
        <v>0</v>
      </c>
      <c r="AH149" s="34">
        <f>Main!$B149*Main!$A149*Main!P149</f>
        <v>0</v>
      </c>
      <c r="AI149" s="34">
        <f>Main!$B149*Main!$A149*Main!Q149</f>
        <v>0</v>
      </c>
      <c r="AJ149" s="34">
        <f>Main!$B149*Main!$A149*Main!R149</f>
        <v>0</v>
      </c>
      <c r="AK149" s="34">
        <f>Main!$B149*Main!$A149*Main!S149</f>
        <v>0</v>
      </c>
      <c r="AL149" s="34">
        <f>Main!$B149*Main!$A149*Main!T149</f>
        <v>0</v>
      </c>
      <c r="AM149" s="34">
        <f>Main!$B149*Main!$A149*Main!U149</f>
        <v>0</v>
      </c>
      <c r="AN149" s="34">
        <f>Main!$B149*Main!$A149*Main!V149</f>
        <v>0</v>
      </c>
    </row>
    <row r="150" spans="1:40">
      <c r="A150" s="4">
        <v>3</v>
      </c>
      <c r="B150" s="9">
        <v>0.1</v>
      </c>
      <c r="C150" s="9" t="s">
        <v>127</v>
      </c>
      <c r="E150" s="9"/>
      <c r="F150">
        <v>3</v>
      </c>
      <c r="G150" s="2">
        <v>7</v>
      </c>
      <c r="H150">
        <v>7</v>
      </c>
      <c r="I150" s="2">
        <v>0</v>
      </c>
      <c r="J150" s="2">
        <v>7</v>
      </c>
      <c r="K150" s="2">
        <v>7</v>
      </c>
      <c r="L150" s="82">
        <v>4</v>
      </c>
      <c r="M150">
        <v>1</v>
      </c>
      <c r="N150" s="2">
        <v>7</v>
      </c>
      <c r="O150" s="2">
        <v>7</v>
      </c>
      <c r="P150">
        <v>2</v>
      </c>
      <c r="Q150" s="2">
        <v>8</v>
      </c>
      <c r="R150" s="2">
        <v>0</v>
      </c>
      <c r="S150" s="2">
        <v>0</v>
      </c>
      <c r="T150">
        <v>10</v>
      </c>
      <c r="U150" s="11">
        <v>1</v>
      </c>
      <c r="V150" s="2">
        <v>7</v>
      </c>
      <c r="W150" s="36"/>
      <c r="X150" s="34">
        <f>Main!$B150*Main!$A150*Main!F150</f>
        <v>0.90000000000000013</v>
      </c>
      <c r="Y150" s="34">
        <f>Main!$B150*Main!$A150*Main!G150</f>
        <v>2.1000000000000005</v>
      </c>
      <c r="Z150" s="34">
        <f>Main!$B150*Main!$A150*Main!H150</f>
        <v>2.1000000000000005</v>
      </c>
      <c r="AA150" s="34">
        <f>Main!$B150*Main!$A150*Main!I150</f>
        <v>0</v>
      </c>
      <c r="AB150" s="34">
        <f>Main!$B150*Main!$A150*Main!J150</f>
        <v>2.1000000000000005</v>
      </c>
      <c r="AC150" s="34">
        <f>Main!$B150*Main!$A150*Main!K150</f>
        <v>2.1000000000000005</v>
      </c>
      <c r="AD150" s="34">
        <f>Main!$B150*Main!$A150*Main!L150</f>
        <v>1.2000000000000002</v>
      </c>
      <c r="AE150" s="34">
        <f>Main!$B150*Main!$A150*Main!M150</f>
        <v>0.30000000000000004</v>
      </c>
      <c r="AF150" s="34">
        <f>Main!$B150*Main!$A150*Main!N150</f>
        <v>2.1000000000000005</v>
      </c>
      <c r="AG150" s="34">
        <f>Main!$B150*Main!$A150*Main!O150</f>
        <v>2.1000000000000005</v>
      </c>
      <c r="AH150" s="34">
        <f>Main!$B150*Main!$A150*Main!P150</f>
        <v>0.60000000000000009</v>
      </c>
      <c r="AI150" s="34">
        <f>Main!$B150*Main!$A150*Main!Q150</f>
        <v>2.4000000000000004</v>
      </c>
      <c r="AJ150" s="34">
        <f>Main!$B150*Main!$A150*Main!R150</f>
        <v>0</v>
      </c>
      <c r="AK150" s="34">
        <f>Main!$B150*Main!$A150*Main!S150</f>
        <v>0</v>
      </c>
      <c r="AL150" s="34">
        <f>Main!$B150*Main!$A150*Main!T150</f>
        <v>3.0000000000000004</v>
      </c>
      <c r="AM150" s="34">
        <f>Main!$B150*Main!$A150*Main!U150</f>
        <v>0.30000000000000004</v>
      </c>
      <c r="AN150" s="34">
        <f>Main!$B150*Main!$A150*Main!V150</f>
        <v>2.1000000000000005</v>
      </c>
    </row>
    <row r="151" spans="1:40">
      <c r="B151" s="9"/>
      <c r="D151" t="s">
        <v>70</v>
      </c>
      <c r="F151" s="1"/>
      <c r="G151" s="1"/>
      <c r="H151" s="1"/>
      <c r="I151" s="1"/>
      <c r="J151" s="1"/>
      <c r="K151" s="1"/>
      <c r="L151" s="1"/>
      <c r="M151" s="1"/>
      <c r="N151" s="1"/>
      <c r="O151" s="1"/>
      <c r="P151" s="1"/>
      <c r="Q151" s="1"/>
      <c r="R151" s="1"/>
      <c r="S151" s="1"/>
      <c r="T151" s="1"/>
      <c r="U151" s="1"/>
      <c r="V151" s="1"/>
      <c r="W151" s="36"/>
      <c r="X151" s="34">
        <f>Main!$B151*Main!$A151*Main!F151</f>
        <v>0</v>
      </c>
      <c r="Y151" s="34">
        <f>Main!$B151*Main!$A151*Main!G151</f>
        <v>0</v>
      </c>
      <c r="Z151" s="34">
        <f>Main!$B151*Main!$A151*Main!H151</f>
        <v>0</v>
      </c>
      <c r="AA151" s="34">
        <f>Main!$B151*Main!$A151*Main!I151</f>
        <v>0</v>
      </c>
      <c r="AB151" s="34">
        <f>Main!$B151*Main!$A151*Main!J151</f>
        <v>0</v>
      </c>
      <c r="AC151" s="34">
        <f>Main!$B151*Main!$A151*Main!K151</f>
        <v>0</v>
      </c>
      <c r="AD151" s="34">
        <f>Main!$B151*Main!$A151*Main!L151</f>
        <v>0</v>
      </c>
      <c r="AE151" s="34">
        <f>Main!$B151*Main!$A151*Main!M151</f>
        <v>0</v>
      </c>
      <c r="AF151" s="34">
        <f>Main!$B151*Main!$A151*Main!N151</f>
        <v>0</v>
      </c>
      <c r="AG151" s="34">
        <f>Main!$B151*Main!$A151*Main!O151</f>
        <v>0</v>
      </c>
      <c r="AH151" s="34">
        <f>Main!$B151*Main!$A151*Main!P151</f>
        <v>0</v>
      </c>
      <c r="AI151" s="34">
        <f>Main!$B151*Main!$A151*Main!Q151</f>
        <v>0</v>
      </c>
      <c r="AJ151" s="34">
        <f>Main!$B151*Main!$A151*Main!R151</f>
        <v>0</v>
      </c>
      <c r="AK151" s="34">
        <f>Main!$B151*Main!$A151*Main!S151</f>
        <v>0</v>
      </c>
      <c r="AL151" s="34">
        <f>Main!$B151*Main!$A151*Main!T151</f>
        <v>0</v>
      </c>
      <c r="AM151" s="34">
        <f>Main!$B151*Main!$A151*Main!U151</f>
        <v>0</v>
      </c>
      <c r="AN151" s="34">
        <f>Main!$B151*Main!$A151*Main!V151</f>
        <v>0</v>
      </c>
    </row>
    <row r="152" spans="1:40">
      <c r="B152" s="9"/>
      <c r="D152" t="s">
        <v>49</v>
      </c>
      <c r="F152" s="1"/>
      <c r="G152" s="1"/>
      <c r="H152" s="1"/>
      <c r="I152" s="1"/>
      <c r="J152" s="1"/>
      <c r="K152" s="1"/>
      <c r="L152" s="1"/>
      <c r="M152" s="1"/>
      <c r="N152" s="1"/>
      <c r="O152" s="1"/>
      <c r="P152" s="1"/>
      <c r="Q152" s="1"/>
      <c r="R152" s="1"/>
      <c r="S152" s="1"/>
      <c r="T152" s="1"/>
      <c r="U152" s="1"/>
      <c r="V152" s="1"/>
      <c r="W152" s="36"/>
      <c r="X152" s="34">
        <f>Main!$B152*Main!$A152*Main!F152</f>
        <v>0</v>
      </c>
      <c r="Y152" s="34">
        <f>Main!$B152*Main!$A152*Main!G152</f>
        <v>0</v>
      </c>
      <c r="Z152" s="34">
        <f>Main!$B152*Main!$A152*Main!H152</f>
        <v>0</v>
      </c>
      <c r="AA152" s="34">
        <f>Main!$B152*Main!$A152*Main!I152</f>
        <v>0</v>
      </c>
      <c r="AB152" s="34">
        <f>Main!$B152*Main!$A152*Main!J152</f>
        <v>0</v>
      </c>
      <c r="AC152" s="34">
        <f>Main!$B152*Main!$A152*Main!K152</f>
        <v>0</v>
      </c>
      <c r="AD152" s="34">
        <f>Main!$B152*Main!$A152*Main!L152</f>
        <v>0</v>
      </c>
      <c r="AE152" s="34">
        <f>Main!$B152*Main!$A152*Main!M152</f>
        <v>0</v>
      </c>
      <c r="AF152" s="34">
        <f>Main!$B152*Main!$A152*Main!N152</f>
        <v>0</v>
      </c>
      <c r="AG152" s="34">
        <f>Main!$B152*Main!$A152*Main!O152</f>
        <v>0</v>
      </c>
      <c r="AH152" s="34">
        <f>Main!$B152*Main!$A152*Main!P152</f>
        <v>0</v>
      </c>
      <c r="AI152" s="34">
        <f>Main!$B152*Main!$A152*Main!Q152</f>
        <v>0</v>
      </c>
      <c r="AJ152" s="34">
        <f>Main!$B152*Main!$A152*Main!R152</f>
        <v>0</v>
      </c>
      <c r="AK152" s="34">
        <f>Main!$B152*Main!$A152*Main!S152</f>
        <v>0</v>
      </c>
      <c r="AL152" s="34">
        <f>Main!$B152*Main!$A152*Main!T152</f>
        <v>0</v>
      </c>
      <c r="AM152" s="34">
        <f>Main!$B152*Main!$A152*Main!U152</f>
        <v>0</v>
      </c>
      <c r="AN152" s="34">
        <f>Main!$B152*Main!$A152*Main!V152</f>
        <v>0</v>
      </c>
    </row>
    <row r="153" spans="1:40">
      <c r="B153" s="9"/>
      <c r="D153" t="s">
        <v>50</v>
      </c>
      <c r="F153" s="1"/>
      <c r="G153" s="1"/>
      <c r="H153" s="1"/>
      <c r="I153" s="1"/>
      <c r="J153" s="1"/>
      <c r="K153" s="1"/>
      <c r="L153" s="1"/>
      <c r="M153" s="1"/>
      <c r="N153" s="1"/>
      <c r="O153" s="1"/>
      <c r="P153" s="1"/>
      <c r="Q153" s="1"/>
      <c r="R153" s="1"/>
      <c r="S153" s="1"/>
      <c r="T153" s="1"/>
      <c r="U153" s="1"/>
      <c r="V153" s="1"/>
      <c r="W153" s="36"/>
      <c r="X153" s="34">
        <f>Main!$B153*Main!$A153*Main!F153</f>
        <v>0</v>
      </c>
      <c r="Y153" s="34">
        <f>Main!$B153*Main!$A153*Main!G153</f>
        <v>0</v>
      </c>
      <c r="Z153" s="34">
        <f>Main!$B153*Main!$A153*Main!H153</f>
        <v>0</v>
      </c>
      <c r="AA153" s="34">
        <f>Main!$B153*Main!$A153*Main!I153</f>
        <v>0</v>
      </c>
      <c r="AB153" s="34">
        <f>Main!$B153*Main!$A153*Main!J153</f>
        <v>0</v>
      </c>
      <c r="AC153" s="34">
        <f>Main!$B153*Main!$A153*Main!K153</f>
        <v>0</v>
      </c>
      <c r="AD153" s="34">
        <f>Main!$B153*Main!$A153*Main!L153</f>
        <v>0</v>
      </c>
      <c r="AE153" s="34">
        <f>Main!$B153*Main!$A153*Main!M153</f>
        <v>0</v>
      </c>
      <c r="AF153" s="34">
        <f>Main!$B153*Main!$A153*Main!N153</f>
        <v>0</v>
      </c>
      <c r="AG153" s="34">
        <f>Main!$B153*Main!$A153*Main!O153</f>
        <v>0</v>
      </c>
      <c r="AH153" s="34">
        <f>Main!$B153*Main!$A153*Main!P153</f>
        <v>0</v>
      </c>
      <c r="AI153" s="34">
        <f>Main!$B153*Main!$A153*Main!Q153</f>
        <v>0</v>
      </c>
      <c r="AJ153" s="34">
        <f>Main!$B153*Main!$A153*Main!R153</f>
        <v>0</v>
      </c>
      <c r="AK153" s="34">
        <f>Main!$B153*Main!$A153*Main!S153</f>
        <v>0</v>
      </c>
      <c r="AL153" s="34">
        <f>Main!$B153*Main!$A153*Main!T153</f>
        <v>0</v>
      </c>
      <c r="AM153" s="34">
        <f>Main!$B153*Main!$A153*Main!U153</f>
        <v>0</v>
      </c>
      <c r="AN153" s="34">
        <f>Main!$B153*Main!$A153*Main!V153</f>
        <v>0</v>
      </c>
    </row>
    <row r="154" spans="1:40">
      <c r="B154" s="9"/>
      <c r="D154" t="s">
        <v>51</v>
      </c>
      <c r="F154" s="1"/>
      <c r="G154" s="1"/>
      <c r="H154" s="1"/>
      <c r="I154" s="1"/>
      <c r="J154" s="1"/>
      <c r="K154" s="1"/>
      <c r="L154" s="1"/>
      <c r="M154" s="1"/>
      <c r="N154" s="1"/>
      <c r="O154" s="1"/>
      <c r="P154" s="1"/>
      <c r="Q154" s="1"/>
      <c r="R154" s="1"/>
      <c r="S154" s="1"/>
      <c r="T154" s="1"/>
      <c r="U154" s="1"/>
      <c r="V154" s="1"/>
      <c r="W154" s="36"/>
      <c r="X154" s="34">
        <f>Main!$B154*Main!$A154*Main!F154</f>
        <v>0</v>
      </c>
      <c r="Y154" s="34">
        <f>Main!$B154*Main!$A154*Main!G154</f>
        <v>0</v>
      </c>
      <c r="Z154" s="34">
        <f>Main!$B154*Main!$A154*Main!H154</f>
        <v>0</v>
      </c>
      <c r="AA154" s="34">
        <f>Main!$B154*Main!$A154*Main!I154</f>
        <v>0</v>
      </c>
      <c r="AB154" s="34">
        <f>Main!$B154*Main!$A154*Main!J154</f>
        <v>0</v>
      </c>
      <c r="AC154" s="34">
        <f>Main!$B154*Main!$A154*Main!K154</f>
        <v>0</v>
      </c>
      <c r="AD154" s="34">
        <f>Main!$B154*Main!$A154*Main!L154</f>
        <v>0</v>
      </c>
      <c r="AE154" s="34">
        <f>Main!$B154*Main!$A154*Main!M154</f>
        <v>0</v>
      </c>
      <c r="AF154" s="34">
        <f>Main!$B154*Main!$A154*Main!N154</f>
        <v>0</v>
      </c>
      <c r="AG154" s="34">
        <f>Main!$B154*Main!$A154*Main!O154</f>
        <v>0</v>
      </c>
      <c r="AH154" s="34">
        <f>Main!$B154*Main!$A154*Main!P154</f>
        <v>0</v>
      </c>
      <c r="AI154" s="34">
        <f>Main!$B154*Main!$A154*Main!Q154</f>
        <v>0</v>
      </c>
      <c r="AJ154" s="34">
        <f>Main!$B154*Main!$A154*Main!R154</f>
        <v>0</v>
      </c>
      <c r="AK154" s="34">
        <f>Main!$B154*Main!$A154*Main!S154</f>
        <v>0</v>
      </c>
      <c r="AL154" s="34">
        <f>Main!$B154*Main!$A154*Main!T154</f>
        <v>0</v>
      </c>
      <c r="AM154" s="34">
        <f>Main!$B154*Main!$A154*Main!U154</f>
        <v>0</v>
      </c>
      <c r="AN154" s="34">
        <f>Main!$B154*Main!$A154*Main!V154</f>
        <v>0</v>
      </c>
    </row>
    <row r="155" spans="1:40">
      <c r="B155" s="9"/>
      <c r="D155" t="s">
        <v>52</v>
      </c>
      <c r="F155" s="1"/>
      <c r="G155" s="1"/>
      <c r="H155" s="1"/>
      <c r="I155" s="1"/>
      <c r="J155" s="1"/>
      <c r="K155" s="1"/>
      <c r="L155" s="1"/>
      <c r="M155" s="1"/>
      <c r="N155" s="1"/>
      <c r="O155" s="1"/>
      <c r="P155" s="1"/>
      <c r="Q155" s="1"/>
      <c r="R155" s="1"/>
      <c r="S155" s="1"/>
      <c r="T155" s="1"/>
      <c r="U155" s="1"/>
      <c r="V155" s="1"/>
      <c r="W155" s="36"/>
      <c r="X155" s="34">
        <f>Main!$B155*Main!$A155*Main!F155</f>
        <v>0</v>
      </c>
      <c r="Y155" s="34">
        <f>Main!$B155*Main!$A155*Main!G155</f>
        <v>0</v>
      </c>
      <c r="Z155" s="34">
        <f>Main!$B155*Main!$A155*Main!H155</f>
        <v>0</v>
      </c>
      <c r="AA155" s="34">
        <f>Main!$B155*Main!$A155*Main!I155</f>
        <v>0</v>
      </c>
      <c r="AB155" s="34">
        <f>Main!$B155*Main!$A155*Main!J155</f>
        <v>0</v>
      </c>
      <c r="AC155" s="34">
        <f>Main!$B155*Main!$A155*Main!K155</f>
        <v>0</v>
      </c>
      <c r="AD155" s="34">
        <f>Main!$B155*Main!$A155*Main!L155</f>
        <v>0</v>
      </c>
      <c r="AE155" s="34">
        <f>Main!$B155*Main!$A155*Main!M155</f>
        <v>0</v>
      </c>
      <c r="AF155" s="34">
        <f>Main!$B155*Main!$A155*Main!N155</f>
        <v>0</v>
      </c>
      <c r="AG155" s="34">
        <f>Main!$B155*Main!$A155*Main!O155</f>
        <v>0</v>
      </c>
      <c r="AH155" s="34">
        <f>Main!$B155*Main!$A155*Main!P155</f>
        <v>0</v>
      </c>
      <c r="AI155" s="34">
        <f>Main!$B155*Main!$A155*Main!Q155</f>
        <v>0</v>
      </c>
      <c r="AJ155" s="34">
        <f>Main!$B155*Main!$A155*Main!R155</f>
        <v>0</v>
      </c>
      <c r="AK155" s="34">
        <f>Main!$B155*Main!$A155*Main!S155</f>
        <v>0</v>
      </c>
      <c r="AL155" s="34">
        <f>Main!$B155*Main!$A155*Main!T155</f>
        <v>0</v>
      </c>
      <c r="AM155" s="34">
        <f>Main!$B155*Main!$A155*Main!U155</f>
        <v>0</v>
      </c>
      <c r="AN155" s="34">
        <f>Main!$B155*Main!$A155*Main!V155</f>
        <v>0</v>
      </c>
    </row>
    <row r="156" spans="1:40">
      <c r="B156" s="9"/>
      <c r="D156" t="s">
        <v>53</v>
      </c>
      <c r="F156" s="1"/>
      <c r="G156" s="1"/>
      <c r="H156" s="1"/>
      <c r="I156" s="1"/>
      <c r="J156" s="1"/>
      <c r="K156" s="1"/>
      <c r="L156" s="1"/>
      <c r="M156" s="1"/>
      <c r="N156" s="1"/>
      <c r="O156" s="1"/>
      <c r="P156" s="1"/>
      <c r="Q156" s="1"/>
      <c r="R156" s="1"/>
      <c r="S156" s="1"/>
      <c r="T156" s="1"/>
      <c r="U156" s="1"/>
      <c r="V156" s="1"/>
      <c r="W156" s="36"/>
      <c r="X156" s="34">
        <f>Main!$B156*Main!$A156*Main!F156</f>
        <v>0</v>
      </c>
      <c r="Y156" s="34">
        <f>Main!$B156*Main!$A156*Main!G156</f>
        <v>0</v>
      </c>
      <c r="Z156" s="34">
        <f>Main!$B156*Main!$A156*Main!H156</f>
        <v>0</v>
      </c>
      <c r="AA156" s="34">
        <f>Main!$B156*Main!$A156*Main!I156</f>
        <v>0</v>
      </c>
      <c r="AB156" s="34">
        <f>Main!$B156*Main!$A156*Main!J156</f>
        <v>0</v>
      </c>
      <c r="AC156" s="34">
        <f>Main!$B156*Main!$A156*Main!K156</f>
        <v>0</v>
      </c>
      <c r="AD156" s="34">
        <f>Main!$B156*Main!$A156*Main!L156</f>
        <v>0</v>
      </c>
      <c r="AE156" s="34">
        <f>Main!$B156*Main!$A156*Main!M156</f>
        <v>0</v>
      </c>
      <c r="AF156" s="34">
        <f>Main!$B156*Main!$A156*Main!N156</f>
        <v>0</v>
      </c>
      <c r="AG156" s="34">
        <f>Main!$B156*Main!$A156*Main!O156</f>
        <v>0</v>
      </c>
      <c r="AH156" s="34">
        <f>Main!$B156*Main!$A156*Main!P156</f>
        <v>0</v>
      </c>
      <c r="AI156" s="34">
        <f>Main!$B156*Main!$A156*Main!Q156</f>
        <v>0</v>
      </c>
      <c r="AJ156" s="34">
        <f>Main!$B156*Main!$A156*Main!R156</f>
        <v>0</v>
      </c>
      <c r="AK156" s="34">
        <f>Main!$B156*Main!$A156*Main!S156</f>
        <v>0</v>
      </c>
      <c r="AL156" s="34">
        <f>Main!$B156*Main!$A156*Main!T156</f>
        <v>0</v>
      </c>
      <c r="AM156" s="34">
        <f>Main!$B156*Main!$A156*Main!U156</f>
        <v>0</v>
      </c>
      <c r="AN156" s="34">
        <f>Main!$B156*Main!$A156*Main!V156</f>
        <v>0</v>
      </c>
    </row>
    <row r="157" spans="1:40">
      <c r="A157" s="4">
        <v>3</v>
      </c>
      <c r="B157" s="9">
        <v>0.1</v>
      </c>
      <c r="C157" s="9" t="s">
        <v>128</v>
      </c>
      <c r="E157" s="9"/>
      <c r="F157" s="11">
        <v>8</v>
      </c>
      <c r="G157" s="11">
        <v>10</v>
      </c>
      <c r="H157" s="11">
        <v>10</v>
      </c>
      <c r="I157" s="19">
        <v>8</v>
      </c>
      <c r="J157" s="11">
        <v>10</v>
      </c>
      <c r="K157" s="11">
        <v>10</v>
      </c>
      <c r="L157" s="19">
        <v>10</v>
      </c>
      <c r="M157" s="11">
        <v>0</v>
      </c>
      <c r="N157" s="11">
        <v>10</v>
      </c>
      <c r="O157" s="11">
        <v>5</v>
      </c>
      <c r="P157" s="11">
        <v>10</v>
      </c>
      <c r="Q157" s="11">
        <v>10</v>
      </c>
      <c r="R157" s="11">
        <v>10</v>
      </c>
      <c r="S157" s="11">
        <v>10</v>
      </c>
      <c r="T157" s="11">
        <v>10</v>
      </c>
      <c r="U157" s="11">
        <v>10</v>
      </c>
      <c r="V157" s="19">
        <v>0</v>
      </c>
      <c r="W157" s="36"/>
      <c r="X157" s="34">
        <f>Main!$B157*Main!$A157*Main!F157</f>
        <v>2.4000000000000004</v>
      </c>
      <c r="Y157" s="34">
        <f>Main!$B157*Main!$A157*Main!G157</f>
        <v>3.0000000000000004</v>
      </c>
      <c r="Z157" s="34">
        <f>Main!$B157*Main!$A157*Main!H157</f>
        <v>3.0000000000000004</v>
      </c>
      <c r="AA157" s="34">
        <f>Main!$B157*Main!$A157*Main!I157</f>
        <v>2.4000000000000004</v>
      </c>
      <c r="AB157" s="34">
        <f>Main!$B157*Main!$A157*Main!J157</f>
        <v>3.0000000000000004</v>
      </c>
      <c r="AC157" s="34">
        <f>Main!$B157*Main!$A157*Main!K157</f>
        <v>3.0000000000000004</v>
      </c>
      <c r="AD157" s="34">
        <f>Main!$B157*Main!$A157*Main!L157</f>
        <v>3.0000000000000004</v>
      </c>
      <c r="AE157" s="34">
        <f>Main!$B157*Main!$A157*Main!M157</f>
        <v>0</v>
      </c>
      <c r="AF157" s="34">
        <f>Main!$B157*Main!$A157*Main!N157</f>
        <v>3.0000000000000004</v>
      </c>
      <c r="AG157" s="34">
        <f>Main!$B157*Main!$A157*Main!O157</f>
        <v>1.5000000000000002</v>
      </c>
      <c r="AH157" s="34">
        <f>Main!$B157*Main!$A157*Main!P157</f>
        <v>3.0000000000000004</v>
      </c>
      <c r="AI157" s="34">
        <f>Main!$B157*Main!$A157*Main!Q157</f>
        <v>3.0000000000000004</v>
      </c>
      <c r="AJ157" s="34">
        <f>Main!$B157*Main!$A157*Main!R157</f>
        <v>3.0000000000000004</v>
      </c>
      <c r="AK157" s="34">
        <f>Main!$B157*Main!$A157*Main!S157</f>
        <v>3.0000000000000004</v>
      </c>
      <c r="AL157" s="34">
        <f>Main!$B157*Main!$A157*Main!T157</f>
        <v>3.0000000000000004</v>
      </c>
      <c r="AM157" s="34">
        <f>Main!$B157*Main!$A157*Main!U157</f>
        <v>3.0000000000000004</v>
      </c>
      <c r="AN157" s="34">
        <f>Main!$B157*Main!$A157*Main!V157</f>
        <v>0</v>
      </c>
    </row>
    <row r="158" spans="1:40">
      <c r="B158" s="9"/>
      <c r="D158" s="9" t="s">
        <v>124</v>
      </c>
      <c r="F158" s="1"/>
      <c r="G158" s="1"/>
      <c r="H158" s="1"/>
      <c r="I158" s="1"/>
      <c r="J158" s="1"/>
      <c r="K158" s="1"/>
      <c r="L158" s="1"/>
      <c r="M158" s="1"/>
      <c r="N158" s="1"/>
      <c r="O158" s="1"/>
      <c r="P158" s="1"/>
      <c r="Q158" s="1"/>
      <c r="R158" s="1"/>
      <c r="S158" s="1"/>
      <c r="T158" s="1"/>
      <c r="U158" s="1"/>
      <c r="V158" s="1"/>
      <c r="W158" s="36"/>
      <c r="X158" s="34">
        <f>Main!$B158*Main!$A158*Main!F158</f>
        <v>0</v>
      </c>
      <c r="Y158" s="34">
        <f>Main!$B158*Main!$A158*Main!G158</f>
        <v>0</v>
      </c>
      <c r="Z158" s="34">
        <f>Main!$B158*Main!$A158*Main!H158</f>
        <v>0</v>
      </c>
      <c r="AA158" s="34">
        <f>Main!$B158*Main!$A158*Main!I158</f>
        <v>0</v>
      </c>
      <c r="AB158" s="34">
        <f>Main!$B158*Main!$A158*Main!J158</f>
        <v>0</v>
      </c>
      <c r="AC158" s="34">
        <f>Main!$B158*Main!$A158*Main!K158</f>
        <v>0</v>
      </c>
      <c r="AD158" s="34">
        <f>Main!$B158*Main!$A158*Main!L158</f>
        <v>0</v>
      </c>
      <c r="AE158" s="34">
        <f>Main!$B158*Main!$A158*Main!M158</f>
        <v>0</v>
      </c>
      <c r="AF158" s="34">
        <f>Main!$B158*Main!$A158*Main!N158</f>
        <v>0</v>
      </c>
      <c r="AG158" s="34">
        <f>Main!$B158*Main!$A158*Main!O158</f>
        <v>0</v>
      </c>
      <c r="AH158" s="34">
        <f>Main!$B158*Main!$A158*Main!P158</f>
        <v>0</v>
      </c>
      <c r="AI158" s="34">
        <f>Main!$B158*Main!$A158*Main!Q158</f>
        <v>0</v>
      </c>
      <c r="AJ158" s="34">
        <f>Main!$B158*Main!$A158*Main!R158</f>
        <v>0</v>
      </c>
      <c r="AK158" s="34">
        <f>Main!$B158*Main!$A158*Main!S158</f>
        <v>0</v>
      </c>
      <c r="AL158" s="34">
        <f>Main!$B158*Main!$A158*Main!T158</f>
        <v>0</v>
      </c>
      <c r="AM158" s="34">
        <f>Main!$B158*Main!$A158*Main!U158</f>
        <v>0</v>
      </c>
      <c r="AN158" s="34">
        <f>Main!$B158*Main!$A158*Main!V158</f>
        <v>0</v>
      </c>
    </row>
    <row r="159" spans="1:40">
      <c r="B159" s="9"/>
      <c r="D159" s="9" t="s">
        <v>123</v>
      </c>
      <c r="F159" s="1"/>
      <c r="G159" s="1"/>
      <c r="H159" s="1"/>
      <c r="I159" s="1"/>
      <c r="J159" s="1"/>
      <c r="K159" s="1"/>
      <c r="L159" s="1"/>
      <c r="M159" s="1"/>
      <c r="N159" s="1"/>
      <c r="O159" s="1"/>
      <c r="P159" s="1"/>
      <c r="Q159" s="1"/>
      <c r="R159" s="1"/>
      <c r="S159" s="1"/>
      <c r="T159" s="1"/>
      <c r="U159" s="1"/>
      <c r="V159" s="1"/>
      <c r="W159" s="36"/>
      <c r="X159" s="34">
        <f>Main!$B159*Main!$A159*Main!F159</f>
        <v>0</v>
      </c>
      <c r="Y159" s="34">
        <f>Main!$B159*Main!$A159*Main!G159</f>
        <v>0</v>
      </c>
      <c r="Z159" s="34">
        <f>Main!$B159*Main!$A159*Main!H159</f>
        <v>0</v>
      </c>
      <c r="AA159" s="34">
        <f>Main!$B159*Main!$A159*Main!I159</f>
        <v>0</v>
      </c>
      <c r="AB159" s="34">
        <f>Main!$B159*Main!$A159*Main!J159</f>
        <v>0</v>
      </c>
      <c r="AC159" s="34">
        <f>Main!$B159*Main!$A159*Main!K159</f>
        <v>0</v>
      </c>
      <c r="AD159" s="34">
        <f>Main!$B159*Main!$A159*Main!L159</f>
        <v>0</v>
      </c>
      <c r="AE159" s="34">
        <f>Main!$B159*Main!$A159*Main!M159</f>
        <v>0</v>
      </c>
      <c r="AF159" s="34">
        <f>Main!$B159*Main!$A159*Main!N159</f>
        <v>0</v>
      </c>
      <c r="AG159" s="34">
        <f>Main!$B159*Main!$A159*Main!O159</f>
        <v>0</v>
      </c>
      <c r="AH159" s="34">
        <f>Main!$B159*Main!$A159*Main!P159</f>
        <v>0</v>
      </c>
      <c r="AI159" s="34">
        <f>Main!$B159*Main!$A159*Main!Q159</f>
        <v>0</v>
      </c>
      <c r="AJ159" s="34">
        <f>Main!$B159*Main!$A159*Main!R159</f>
        <v>0</v>
      </c>
      <c r="AK159" s="34">
        <f>Main!$B159*Main!$A159*Main!S159</f>
        <v>0</v>
      </c>
      <c r="AL159" s="34">
        <f>Main!$B159*Main!$A159*Main!T159</f>
        <v>0</v>
      </c>
      <c r="AM159" s="34">
        <f>Main!$B159*Main!$A159*Main!U159</f>
        <v>0</v>
      </c>
      <c r="AN159" s="34">
        <f>Main!$B159*Main!$A159*Main!V159</f>
        <v>0</v>
      </c>
    </row>
    <row r="160" spans="1:40">
      <c r="B160" s="9"/>
      <c r="D160" s="9" t="s">
        <v>125</v>
      </c>
      <c r="F160" s="1"/>
      <c r="G160" s="1"/>
      <c r="H160" s="1"/>
      <c r="I160" s="1"/>
      <c r="J160" s="1"/>
      <c r="K160" s="1"/>
      <c r="L160" s="1"/>
      <c r="M160" s="1"/>
      <c r="N160" s="1"/>
      <c r="O160" s="1"/>
      <c r="P160" s="1"/>
      <c r="Q160" s="1"/>
      <c r="R160" s="1"/>
      <c r="S160" s="1"/>
      <c r="T160" s="1"/>
      <c r="U160" s="1"/>
      <c r="V160" s="1"/>
      <c r="W160" s="36"/>
      <c r="X160" s="34">
        <f>Main!$B160*Main!$A160*Main!F160</f>
        <v>0</v>
      </c>
      <c r="Y160" s="34">
        <f>Main!$B160*Main!$A160*Main!G160</f>
        <v>0</v>
      </c>
      <c r="Z160" s="34">
        <f>Main!$B160*Main!$A160*Main!H160</f>
        <v>0</v>
      </c>
      <c r="AA160" s="34">
        <f>Main!$B160*Main!$A160*Main!I160</f>
        <v>0</v>
      </c>
      <c r="AB160" s="34">
        <f>Main!$B160*Main!$A160*Main!J160</f>
        <v>0</v>
      </c>
      <c r="AC160" s="34">
        <f>Main!$B160*Main!$A160*Main!K160</f>
        <v>0</v>
      </c>
      <c r="AD160" s="34">
        <f>Main!$B160*Main!$A160*Main!L160</f>
        <v>0</v>
      </c>
      <c r="AE160" s="34">
        <f>Main!$B160*Main!$A160*Main!M160</f>
        <v>0</v>
      </c>
      <c r="AF160" s="34">
        <f>Main!$B160*Main!$A160*Main!N160</f>
        <v>0</v>
      </c>
      <c r="AG160" s="34">
        <f>Main!$B160*Main!$A160*Main!O160</f>
        <v>0</v>
      </c>
      <c r="AH160" s="34">
        <f>Main!$B160*Main!$A160*Main!P160</f>
        <v>0</v>
      </c>
      <c r="AI160" s="34">
        <f>Main!$B160*Main!$A160*Main!Q160</f>
        <v>0</v>
      </c>
      <c r="AJ160" s="34">
        <f>Main!$B160*Main!$A160*Main!R160</f>
        <v>0</v>
      </c>
      <c r="AK160" s="34">
        <f>Main!$B160*Main!$A160*Main!S160</f>
        <v>0</v>
      </c>
      <c r="AL160" s="34">
        <f>Main!$B160*Main!$A160*Main!T160</f>
        <v>0</v>
      </c>
      <c r="AM160" s="34">
        <f>Main!$B160*Main!$A160*Main!U160</f>
        <v>0</v>
      </c>
      <c r="AN160" s="34">
        <f>Main!$B160*Main!$A160*Main!V160</f>
        <v>0</v>
      </c>
    </row>
    <row r="161" spans="1:40">
      <c r="A161" s="4">
        <v>3</v>
      </c>
      <c r="B161" s="9">
        <v>0.1</v>
      </c>
      <c r="C161" t="s">
        <v>74</v>
      </c>
      <c r="F161" s="11">
        <v>6</v>
      </c>
      <c r="G161">
        <v>4</v>
      </c>
      <c r="H161">
        <v>8</v>
      </c>
      <c r="I161">
        <v>8</v>
      </c>
      <c r="J161" s="11">
        <v>4</v>
      </c>
      <c r="K161" s="11">
        <v>4</v>
      </c>
      <c r="L161" s="11">
        <v>6</v>
      </c>
      <c r="M161" s="11">
        <v>1</v>
      </c>
      <c r="N161" s="11">
        <v>4</v>
      </c>
      <c r="O161" s="11">
        <v>4</v>
      </c>
      <c r="P161" s="11">
        <v>6</v>
      </c>
      <c r="Q161">
        <v>4</v>
      </c>
      <c r="R161" s="11">
        <v>4</v>
      </c>
      <c r="S161" s="11">
        <v>4</v>
      </c>
      <c r="T161" s="11">
        <v>6</v>
      </c>
      <c r="U161" s="15">
        <v>2</v>
      </c>
      <c r="V161" s="11">
        <v>4</v>
      </c>
      <c r="W161" s="36"/>
      <c r="X161" s="34">
        <f>Main!$B161*Main!$A161*Main!F161</f>
        <v>1.8000000000000003</v>
      </c>
      <c r="Y161" s="34">
        <f>Main!$B161*Main!$A161*Main!G161</f>
        <v>1.2000000000000002</v>
      </c>
      <c r="Z161" s="34">
        <f>Main!$B161*Main!$A161*Main!H161</f>
        <v>2.4000000000000004</v>
      </c>
      <c r="AA161" s="34">
        <f>Main!$B161*Main!$A161*Main!I161</f>
        <v>2.4000000000000004</v>
      </c>
      <c r="AB161" s="34">
        <f>Main!$B161*Main!$A161*Main!J161</f>
        <v>1.2000000000000002</v>
      </c>
      <c r="AC161" s="34">
        <f>Main!$B161*Main!$A161*Main!K161</f>
        <v>1.2000000000000002</v>
      </c>
      <c r="AD161" s="34">
        <f>Main!$B161*Main!$A161*Main!L161</f>
        <v>1.8000000000000003</v>
      </c>
      <c r="AE161" s="34">
        <f>Main!$B161*Main!$A161*Main!M161</f>
        <v>0.30000000000000004</v>
      </c>
      <c r="AF161" s="34">
        <f>Main!$B161*Main!$A161*Main!N161</f>
        <v>1.2000000000000002</v>
      </c>
      <c r="AG161" s="34">
        <f>Main!$B161*Main!$A161*Main!O161</f>
        <v>1.2000000000000002</v>
      </c>
      <c r="AH161" s="34">
        <f>Main!$B161*Main!$A161*Main!P161</f>
        <v>1.8000000000000003</v>
      </c>
      <c r="AI161" s="34">
        <f>Main!$B161*Main!$A161*Main!Q161</f>
        <v>1.2000000000000002</v>
      </c>
      <c r="AJ161" s="34">
        <f>Main!$B161*Main!$A161*Main!R161</f>
        <v>1.2000000000000002</v>
      </c>
      <c r="AK161" s="34">
        <f>Main!$B161*Main!$A161*Main!S161</f>
        <v>1.2000000000000002</v>
      </c>
      <c r="AL161" s="34">
        <f>Main!$B161*Main!$A161*Main!T161</f>
        <v>1.8000000000000003</v>
      </c>
      <c r="AM161" s="34">
        <f>Main!$B161*Main!$A161*Main!U161</f>
        <v>0.60000000000000009</v>
      </c>
      <c r="AN161" s="34">
        <f>Main!$B161*Main!$A161*Main!V161</f>
        <v>1.2000000000000002</v>
      </c>
    </row>
    <row r="162" spans="1:40">
      <c r="B162" s="9"/>
      <c r="D162" t="s">
        <v>13</v>
      </c>
      <c r="F162" s="1"/>
      <c r="G162" s="1"/>
      <c r="H162" s="1"/>
      <c r="I162" s="1"/>
      <c r="J162" s="1"/>
      <c r="K162" s="1"/>
      <c r="L162" s="1"/>
      <c r="M162" s="1"/>
      <c r="N162" s="1"/>
      <c r="O162" s="1"/>
      <c r="P162" s="1"/>
      <c r="Q162" s="1"/>
      <c r="R162" s="1"/>
      <c r="S162" s="1"/>
      <c r="T162" s="1"/>
      <c r="U162" s="1"/>
      <c r="V162" s="1"/>
      <c r="W162" s="36"/>
      <c r="X162" s="34">
        <f>Main!$B162*Main!$A162*Main!F162</f>
        <v>0</v>
      </c>
      <c r="Y162" s="34">
        <f>Main!$B162*Main!$A162*Main!G162</f>
        <v>0</v>
      </c>
      <c r="Z162" s="34">
        <f>Main!$B162*Main!$A162*Main!H162</f>
        <v>0</v>
      </c>
      <c r="AA162" s="34">
        <f>Main!$B162*Main!$A162*Main!I162</f>
        <v>0</v>
      </c>
      <c r="AB162" s="34">
        <f>Main!$B162*Main!$A162*Main!J162</f>
        <v>0</v>
      </c>
      <c r="AC162" s="34">
        <f>Main!$B162*Main!$A162*Main!K162</f>
        <v>0</v>
      </c>
      <c r="AD162" s="34">
        <f>Main!$B162*Main!$A162*Main!L162</f>
        <v>0</v>
      </c>
      <c r="AE162" s="34">
        <f>Main!$B162*Main!$A162*Main!M162</f>
        <v>0</v>
      </c>
      <c r="AF162" s="34">
        <f>Main!$B162*Main!$A162*Main!N162</f>
        <v>0</v>
      </c>
      <c r="AG162" s="34">
        <f>Main!$B162*Main!$A162*Main!O162</f>
        <v>0</v>
      </c>
      <c r="AH162" s="34">
        <f>Main!$B162*Main!$A162*Main!P162</f>
        <v>0</v>
      </c>
      <c r="AI162" s="34">
        <f>Main!$B162*Main!$A162*Main!Q162</f>
        <v>0</v>
      </c>
      <c r="AJ162" s="34">
        <f>Main!$B162*Main!$A162*Main!R162</f>
        <v>0</v>
      </c>
      <c r="AK162" s="34">
        <f>Main!$B162*Main!$A162*Main!S162</f>
        <v>0</v>
      </c>
      <c r="AL162" s="34">
        <f>Main!$B162*Main!$A162*Main!T162</f>
        <v>0</v>
      </c>
      <c r="AM162" s="34">
        <f>Main!$B162*Main!$A162*Main!U162</f>
        <v>0</v>
      </c>
      <c r="AN162" s="34">
        <f>Main!$B162*Main!$A162*Main!V162</f>
        <v>0</v>
      </c>
    </row>
    <row r="163" spans="1:40">
      <c r="B163" s="9"/>
      <c r="D163" t="s">
        <v>73</v>
      </c>
      <c r="F163" s="1"/>
      <c r="G163" s="1"/>
      <c r="H163" s="1"/>
      <c r="I163" s="1"/>
      <c r="J163" s="1"/>
      <c r="K163" s="1"/>
      <c r="L163" s="1"/>
      <c r="M163" s="1"/>
      <c r="N163" s="1"/>
      <c r="O163" s="1"/>
      <c r="P163" s="1"/>
      <c r="Q163" s="1"/>
      <c r="R163" s="1"/>
      <c r="S163" s="1"/>
      <c r="T163" s="1"/>
      <c r="U163" s="1"/>
      <c r="V163" s="1"/>
      <c r="W163" s="36"/>
      <c r="X163" s="34">
        <f>Main!$B163*Main!$A163*Main!F163</f>
        <v>0</v>
      </c>
      <c r="Y163" s="34">
        <f>Main!$B163*Main!$A163*Main!G163</f>
        <v>0</v>
      </c>
      <c r="Z163" s="34">
        <f>Main!$B163*Main!$A163*Main!H163</f>
        <v>0</v>
      </c>
      <c r="AA163" s="34">
        <f>Main!$B163*Main!$A163*Main!I163</f>
        <v>0</v>
      </c>
      <c r="AB163" s="34">
        <f>Main!$B163*Main!$A163*Main!J163</f>
        <v>0</v>
      </c>
      <c r="AC163" s="34">
        <f>Main!$B163*Main!$A163*Main!K163</f>
        <v>0</v>
      </c>
      <c r="AD163" s="34">
        <f>Main!$B163*Main!$A163*Main!L163</f>
        <v>0</v>
      </c>
      <c r="AE163" s="34">
        <f>Main!$B163*Main!$A163*Main!M163</f>
        <v>0</v>
      </c>
      <c r="AF163" s="34">
        <f>Main!$B163*Main!$A163*Main!N163</f>
        <v>0</v>
      </c>
      <c r="AG163" s="34">
        <f>Main!$B163*Main!$A163*Main!O163</f>
        <v>0</v>
      </c>
      <c r="AH163" s="34">
        <f>Main!$B163*Main!$A163*Main!P163</f>
        <v>0</v>
      </c>
      <c r="AI163" s="34">
        <f>Main!$B163*Main!$A163*Main!Q163</f>
        <v>0</v>
      </c>
      <c r="AJ163" s="34">
        <f>Main!$B163*Main!$A163*Main!R163</f>
        <v>0</v>
      </c>
      <c r="AK163" s="34">
        <f>Main!$B163*Main!$A163*Main!S163</f>
        <v>0</v>
      </c>
      <c r="AL163" s="34">
        <f>Main!$B163*Main!$A163*Main!T163</f>
        <v>0</v>
      </c>
      <c r="AM163" s="34">
        <f>Main!$B163*Main!$A163*Main!U163</f>
        <v>0</v>
      </c>
      <c r="AN163" s="34">
        <f>Main!$B163*Main!$A163*Main!V163</f>
        <v>0</v>
      </c>
    </row>
    <row r="164" spans="1:40">
      <c r="B164" s="9"/>
      <c r="D164" t="s">
        <v>76</v>
      </c>
      <c r="F164" s="1"/>
      <c r="G164" s="1"/>
      <c r="H164" s="1"/>
      <c r="I164" s="1"/>
      <c r="J164" s="1"/>
      <c r="K164" s="1"/>
      <c r="L164" s="1"/>
      <c r="M164" s="1"/>
      <c r="N164" s="1"/>
      <c r="O164" s="1"/>
      <c r="P164" s="1"/>
      <c r="Q164" s="1"/>
      <c r="R164" s="1"/>
      <c r="S164" s="1"/>
      <c r="T164" s="1"/>
      <c r="U164" s="1"/>
      <c r="V164" s="1"/>
      <c r="W164" s="36"/>
      <c r="X164" s="34">
        <f>Main!$B164*Main!$A164*Main!F164</f>
        <v>0</v>
      </c>
      <c r="Y164" s="34">
        <f>Main!$B164*Main!$A164*Main!G164</f>
        <v>0</v>
      </c>
      <c r="Z164" s="34">
        <f>Main!$B164*Main!$A164*Main!H164</f>
        <v>0</v>
      </c>
      <c r="AA164" s="34">
        <f>Main!$B164*Main!$A164*Main!I164</f>
        <v>0</v>
      </c>
      <c r="AB164" s="34">
        <f>Main!$B164*Main!$A164*Main!J164</f>
        <v>0</v>
      </c>
      <c r="AC164" s="34">
        <f>Main!$B164*Main!$A164*Main!K164</f>
        <v>0</v>
      </c>
      <c r="AD164" s="34">
        <f>Main!$B164*Main!$A164*Main!L164</f>
        <v>0</v>
      </c>
      <c r="AE164" s="34">
        <f>Main!$B164*Main!$A164*Main!M164</f>
        <v>0</v>
      </c>
      <c r="AF164" s="34">
        <f>Main!$B164*Main!$A164*Main!N164</f>
        <v>0</v>
      </c>
      <c r="AG164" s="34">
        <f>Main!$B164*Main!$A164*Main!O164</f>
        <v>0</v>
      </c>
      <c r="AH164" s="34">
        <f>Main!$B164*Main!$A164*Main!P164</f>
        <v>0</v>
      </c>
      <c r="AI164" s="34">
        <f>Main!$B164*Main!$A164*Main!Q164</f>
        <v>0</v>
      </c>
      <c r="AJ164" s="34">
        <f>Main!$B164*Main!$A164*Main!R164</f>
        <v>0</v>
      </c>
      <c r="AK164" s="34">
        <f>Main!$B164*Main!$A164*Main!S164</f>
        <v>0</v>
      </c>
      <c r="AL164" s="34">
        <f>Main!$B164*Main!$A164*Main!T164</f>
        <v>0</v>
      </c>
      <c r="AM164" s="34">
        <f>Main!$B164*Main!$A164*Main!U164</f>
        <v>0</v>
      </c>
      <c r="AN164" s="34">
        <f>Main!$B164*Main!$A164*Main!V164</f>
        <v>0</v>
      </c>
    </row>
    <row r="165" spans="1:40">
      <c r="B165" s="9"/>
      <c r="D165" t="s">
        <v>77</v>
      </c>
      <c r="F165" s="1"/>
      <c r="G165" s="1"/>
      <c r="H165" s="1"/>
      <c r="I165" s="1"/>
      <c r="J165" s="1"/>
      <c r="K165" s="1"/>
      <c r="L165" s="1"/>
      <c r="M165" s="1"/>
      <c r="N165" s="1"/>
      <c r="O165" s="1"/>
      <c r="P165" s="1"/>
      <c r="Q165" s="1"/>
      <c r="R165" s="1"/>
      <c r="S165" s="1"/>
      <c r="T165" s="1"/>
      <c r="U165" s="1"/>
      <c r="V165" s="1"/>
      <c r="W165" s="36"/>
      <c r="X165" s="34">
        <f>Main!$B165*Main!$A165*Main!F165</f>
        <v>0</v>
      </c>
      <c r="Y165" s="34">
        <f>Main!$B165*Main!$A165*Main!G165</f>
        <v>0</v>
      </c>
      <c r="Z165" s="34">
        <f>Main!$B165*Main!$A165*Main!H165</f>
        <v>0</v>
      </c>
      <c r="AA165" s="34">
        <f>Main!$B165*Main!$A165*Main!I165</f>
        <v>0</v>
      </c>
      <c r="AB165" s="34">
        <f>Main!$B165*Main!$A165*Main!J165</f>
        <v>0</v>
      </c>
      <c r="AC165" s="34">
        <f>Main!$B165*Main!$A165*Main!K165</f>
        <v>0</v>
      </c>
      <c r="AD165" s="34">
        <f>Main!$B165*Main!$A165*Main!L165</f>
        <v>0</v>
      </c>
      <c r="AE165" s="34">
        <f>Main!$B165*Main!$A165*Main!M165</f>
        <v>0</v>
      </c>
      <c r="AF165" s="34">
        <f>Main!$B165*Main!$A165*Main!N165</f>
        <v>0</v>
      </c>
      <c r="AG165" s="34">
        <f>Main!$B165*Main!$A165*Main!O165</f>
        <v>0</v>
      </c>
      <c r="AH165" s="34">
        <f>Main!$B165*Main!$A165*Main!P165</f>
        <v>0</v>
      </c>
      <c r="AI165" s="34">
        <f>Main!$B165*Main!$A165*Main!Q165</f>
        <v>0</v>
      </c>
      <c r="AJ165" s="34">
        <f>Main!$B165*Main!$A165*Main!R165</f>
        <v>0</v>
      </c>
      <c r="AK165" s="34">
        <f>Main!$B165*Main!$A165*Main!S165</f>
        <v>0</v>
      </c>
      <c r="AL165" s="34">
        <f>Main!$B165*Main!$A165*Main!T165</f>
        <v>0</v>
      </c>
      <c r="AM165" s="34">
        <f>Main!$B165*Main!$A165*Main!U165</f>
        <v>0</v>
      </c>
      <c r="AN165" s="34">
        <f>Main!$B165*Main!$A165*Main!V165</f>
        <v>0</v>
      </c>
    </row>
    <row r="166" spans="1:40">
      <c r="B166" s="9"/>
      <c r="D166" t="s">
        <v>85</v>
      </c>
      <c r="F166" s="1"/>
      <c r="G166" s="1"/>
      <c r="H166" s="1"/>
      <c r="I166" s="1"/>
      <c r="J166" s="1"/>
      <c r="K166" s="1"/>
      <c r="L166" s="1"/>
      <c r="M166" s="1"/>
      <c r="N166" s="1"/>
      <c r="O166" s="1"/>
      <c r="P166" s="1"/>
      <c r="Q166" s="1"/>
      <c r="R166" s="1"/>
      <c r="S166" s="1"/>
      <c r="T166" s="1"/>
      <c r="U166" s="1"/>
      <c r="V166" s="1"/>
      <c r="W166" s="36"/>
      <c r="X166" s="34">
        <f>Main!$B166*Main!$A166*Main!F166</f>
        <v>0</v>
      </c>
      <c r="Y166" s="34">
        <f>Main!$B166*Main!$A166*Main!G166</f>
        <v>0</v>
      </c>
      <c r="Z166" s="34">
        <f>Main!$B166*Main!$A166*Main!H166</f>
        <v>0</v>
      </c>
      <c r="AA166" s="34">
        <f>Main!$B166*Main!$A166*Main!I166</f>
        <v>0</v>
      </c>
      <c r="AB166" s="34">
        <f>Main!$B166*Main!$A166*Main!J166</f>
        <v>0</v>
      </c>
      <c r="AC166" s="34">
        <f>Main!$B166*Main!$A166*Main!K166</f>
        <v>0</v>
      </c>
      <c r="AD166" s="34">
        <f>Main!$B166*Main!$A166*Main!L166</f>
        <v>0</v>
      </c>
      <c r="AE166" s="34">
        <f>Main!$B166*Main!$A166*Main!M166</f>
        <v>0</v>
      </c>
      <c r="AF166" s="34">
        <f>Main!$B166*Main!$A166*Main!N166</f>
        <v>0</v>
      </c>
      <c r="AG166" s="34">
        <f>Main!$B166*Main!$A166*Main!O166</f>
        <v>0</v>
      </c>
      <c r="AH166" s="34">
        <f>Main!$B166*Main!$A166*Main!P166</f>
        <v>0</v>
      </c>
      <c r="AI166" s="34">
        <f>Main!$B166*Main!$A166*Main!Q166</f>
        <v>0</v>
      </c>
      <c r="AJ166" s="34">
        <f>Main!$B166*Main!$A166*Main!R166</f>
        <v>0</v>
      </c>
      <c r="AK166" s="34">
        <f>Main!$B166*Main!$A166*Main!S166</f>
        <v>0</v>
      </c>
      <c r="AL166" s="34">
        <f>Main!$B166*Main!$A166*Main!T166</f>
        <v>0</v>
      </c>
      <c r="AM166" s="34">
        <f>Main!$B166*Main!$A166*Main!U166</f>
        <v>0</v>
      </c>
      <c r="AN166" s="34">
        <f>Main!$B166*Main!$A166*Main!V166</f>
        <v>0</v>
      </c>
    </row>
    <row r="167" spans="1:40">
      <c r="B167" s="9"/>
      <c r="D167" t="s">
        <v>75</v>
      </c>
      <c r="F167" s="1"/>
      <c r="G167" s="1"/>
      <c r="H167" s="1"/>
      <c r="I167" s="1"/>
      <c r="J167" s="1"/>
      <c r="K167" s="1"/>
      <c r="L167" s="1"/>
      <c r="M167" s="1"/>
      <c r="N167" s="1"/>
      <c r="O167" s="1"/>
      <c r="P167" s="1"/>
      <c r="Q167" s="1"/>
      <c r="R167" s="1"/>
      <c r="S167" s="1"/>
      <c r="T167" s="1"/>
      <c r="U167" s="1"/>
      <c r="V167" s="1"/>
      <c r="W167" s="36"/>
      <c r="X167" s="34">
        <f>Main!$B167*Main!$A167*Main!F167</f>
        <v>0</v>
      </c>
      <c r="Y167" s="34">
        <f>Main!$B167*Main!$A167*Main!G167</f>
        <v>0</v>
      </c>
      <c r="Z167" s="34">
        <f>Main!$B167*Main!$A167*Main!H167</f>
        <v>0</v>
      </c>
      <c r="AA167" s="34">
        <f>Main!$B167*Main!$A167*Main!I167</f>
        <v>0</v>
      </c>
      <c r="AB167" s="34">
        <f>Main!$B167*Main!$A167*Main!J167</f>
        <v>0</v>
      </c>
      <c r="AC167" s="34">
        <f>Main!$B167*Main!$A167*Main!K167</f>
        <v>0</v>
      </c>
      <c r="AD167" s="34">
        <f>Main!$B167*Main!$A167*Main!L167</f>
        <v>0</v>
      </c>
      <c r="AE167" s="34">
        <f>Main!$B167*Main!$A167*Main!M167</f>
        <v>0</v>
      </c>
      <c r="AF167" s="34">
        <f>Main!$B167*Main!$A167*Main!N167</f>
        <v>0</v>
      </c>
      <c r="AG167" s="34">
        <f>Main!$B167*Main!$A167*Main!O167</f>
        <v>0</v>
      </c>
      <c r="AH167" s="34">
        <f>Main!$B167*Main!$A167*Main!P167</f>
        <v>0</v>
      </c>
      <c r="AI167" s="34">
        <f>Main!$B167*Main!$A167*Main!Q167</f>
        <v>0</v>
      </c>
      <c r="AJ167" s="34">
        <f>Main!$B167*Main!$A167*Main!R167</f>
        <v>0</v>
      </c>
      <c r="AK167" s="34">
        <f>Main!$B167*Main!$A167*Main!S167</f>
        <v>0</v>
      </c>
      <c r="AL167" s="34">
        <f>Main!$B167*Main!$A167*Main!T167</f>
        <v>0</v>
      </c>
      <c r="AM167" s="34">
        <f>Main!$B167*Main!$A167*Main!U167</f>
        <v>0</v>
      </c>
      <c r="AN167" s="34">
        <f>Main!$B167*Main!$A167*Main!V167</f>
        <v>0</v>
      </c>
    </row>
    <row r="168" spans="1:40">
      <c r="A168" s="4">
        <v>3</v>
      </c>
      <c r="B168" s="9">
        <v>0.1</v>
      </c>
      <c r="C168" t="s">
        <v>63</v>
      </c>
      <c r="F168">
        <v>8</v>
      </c>
      <c r="G168" s="15">
        <v>3</v>
      </c>
      <c r="H168">
        <v>3</v>
      </c>
      <c r="I168" s="19">
        <v>5</v>
      </c>
      <c r="J168">
        <v>10</v>
      </c>
      <c r="K168">
        <v>10</v>
      </c>
      <c r="L168" s="19">
        <v>2</v>
      </c>
      <c r="M168">
        <v>0</v>
      </c>
      <c r="N168">
        <v>10</v>
      </c>
      <c r="O168" s="15">
        <v>5</v>
      </c>
      <c r="P168">
        <v>3</v>
      </c>
      <c r="Q168" s="11">
        <v>8</v>
      </c>
      <c r="R168" s="11">
        <v>10</v>
      </c>
      <c r="S168" s="11">
        <v>10</v>
      </c>
      <c r="T168" s="11">
        <v>8</v>
      </c>
      <c r="U168" s="11">
        <v>3</v>
      </c>
      <c r="V168" s="15">
        <v>5</v>
      </c>
      <c r="W168" s="36"/>
      <c r="X168" s="34">
        <f>Main!$B168*Main!$A168*Main!F168</f>
        <v>2.4000000000000004</v>
      </c>
      <c r="Y168" s="34">
        <f>Main!$B168*Main!$A168*Main!G168</f>
        <v>0.90000000000000013</v>
      </c>
      <c r="Z168" s="34">
        <f>Main!$B168*Main!$A168*Main!H168</f>
        <v>0.90000000000000013</v>
      </c>
      <c r="AA168" s="34">
        <f>Main!$B168*Main!$A168*Main!I168</f>
        <v>1.5000000000000002</v>
      </c>
      <c r="AB168" s="34">
        <f>Main!$B168*Main!$A168*Main!J168</f>
        <v>3.0000000000000004</v>
      </c>
      <c r="AC168" s="34">
        <f>Main!$B168*Main!$A168*Main!K168</f>
        <v>3.0000000000000004</v>
      </c>
      <c r="AD168" s="34">
        <f>Main!$B168*Main!$A168*Main!L168</f>
        <v>0.60000000000000009</v>
      </c>
      <c r="AE168" s="34">
        <f>Main!$B168*Main!$A168*Main!M168</f>
        <v>0</v>
      </c>
      <c r="AF168" s="34">
        <f>Main!$B168*Main!$A168*Main!N168</f>
        <v>3.0000000000000004</v>
      </c>
      <c r="AG168" s="34">
        <f>Main!$B168*Main!$A168*Main!O168</f>
        <v>1.5000000000000002</v>
      </c>
      <c r="AH168" s="34">
        <f>Main!$B168*Main!$A168*Main!P168</f>
        <v>0.90000000000000013</v>
      </c>
      <c r="AI168" s="34">
        <f>Main!$B168*Main!$A168*Main!Q168</f>
        <v>2.4000000000000004</v>
      </c>
      <c r="AJ168" s="34">
        <f>Main!$B168*Main!$A168*Main!R168</f>
        <v>3.0000000000000004</v>
      </c>
      <c r="AK168" s="34">
        <f>Main!$B168*Main!$A168*Main!S168</f>
        <v>3.0000000000000004</v>
      </c>
      <c r="AL168" s="34">
        <f>Main!$B168*Main!$A168*Main!T168</f>
        <v>2.4000000000000004</v>
      </c>
      <c r="AM168" s="34">
        <f>Main!$B168*Main!$A168*Main!U168</f>
        <v>0.90000000000000013</v>
      </c>
      <c r="AN168" s="34">
        <f>Main!$B168*Main!$A168*Main!V168</f>
        <v>1.5000000000000002</v>
      </c>
    </row>
    <row r="169" spans="1:40">
      <c r="B169" s="9"/>
      <c r="D169" t="s">
        <v>95</v>
      </c>
      <c r="F169" s="1"/>
      <c r="G169" s="1"/>
      <c r="H169" s="1"/>
      <c r="I169" s="1"/>
      <c r="J169" s="1"/>
      <c r="K169" s="1"/>
      <c r="L169" s="1"/>
      <c r="M169" s="1"/>
      <c r="N169" s="1"/>
      <c r="O169" s="1"/>
      <c r="P169" s="1"/>
      <c r="Q169" s="1"/>
      <c r="R169" s="1"/>
      <c r="S169" s="1"/>
      <c r="T169" s="1"/>
      <c r="U169" s="1"/>
      <c r="V169" s="1"/>
      <c r="W169" s="36"/>
      <c r="X169" s="34">
        <f>Main!$B169*Main!$A169*Main!F169</f>
        <v>0</v>
      </c>
      <c r="Y169" s="34">
        <f>Main!$B169*Main!$A169*Main!G169</f>
        <v>0</v>
      </c>
      <c r="Z169" s="34">
        <f>Main!$B169*Main!$A169*Main!H169</f>
        <v>0</v>
      </c>
      <c r="AA169" s="34">
        <f>Main!$B169*Main!$A169*Main!I169</f>
        <v>0</v>
      </c>
      <c r="AB169" s="34">
        <f>Main!$B169*Main!$A169*Main!J169</f>
        <v>0</v>
      </c>
      <c r="AC169" s="34">
        <f>Main!$B169*Main!$A169*Main!K169</f>
        <v>0</v>
      </c>
      <c r="AD169" s="34">
        <f>Main!$B169*Main!$A169*Main!L169</f>
        <v>0</v>
      </c>
      <c r="AE169" s="34">
        <f>Main!$B169*Main!$A169*Main!M169</f>
        <v>0</v>
      </c>
      <c r="AF169" s="34">
        <f>Main!$B169*Main!$A169*Main!N169</f>
        <v>0</v>
      </c>
      <c r="AG169" s="34">
        <f>Main!$B169*Main!$A169*Main!O169</f>
        <v>0</v>
      </c>
      <c r="AH169" s="34">
        <f>Main!$B169*Main!$A169*Main!P169</f>
        <v>0</v>
      </c>
      <c r="AI169" s="34">
        <f>Main!$B169*Main!$A169*Main!Q169</f>
        <v>0</v>
      </c>
      <c r="AJ169" s="34">
        <f>Main!$B169*Main!$A169*Main!R169</f>
        <v>0</v>
      </c>
      <c r="AK169" s="34">
        <f>Main!$B169*Main!$A169*Main!S169</f>
        <v>0</v>
      </c>
      <c r="AL169" s="34">
        <f>Main!$B169*Main!$A169*Main!T169</f>
        <v>0</v>
      </c>
      <c r="AM169" s="34">
        <f>Main!$B169*Main!$A169*Main!U169</f>
        <v>0</v>
      </c>
      <c r="AN169" s="34">
        <f>Main!$B169*Main!$A169*Main!V169</f>
        <v>0</v>
      </c>
    </row>
    <row r="170" spans="1:40">
      <c r="B170" s="9"/>
      <c r="D170" s="3" t="s">
        <v>42</v>
      </c>
      <c r="F170" s="1"/>
      <c r="G170" s="1"/>
      <c r="H170" s="1"/>
      <c r="I170" s="1"/>
      <c r="J170" s="1"/>
      <c r="K170" s="1"/>
      <c r="L170" s="1"/>
      <c r="M170" s="1"/>
      <c r="N170" s="1"/>
      <c r="O170" s="1"/>
      <c r="P170" s="1"/>
      <c r="Q170" s="1"/>
      <c r="R170" s="1"/>
      <c r="S170" s="1"/>
      <c r="T170" s="1"/>
      <c r="U170" s="1"/>
      <c r="V170" s="1"/>
      <c r="W170" s="36"/>
      <c r="X170" s="34">
        <f>Main!$B170*Main!$A170*Main!F170</f>
        <v>0</v>
      </c>
      <c r="Y170" s="34">
        <f>Main!$B170*Main!$A170*Main!G170</f>
        <v>0</v>
      </c>
      <c r="Z170" s="34">
        <f>Main!$B170*Main!$A170*Main!H170</f>
        <v>0</v>
      </c>
      <c r="AA170" s="34">
        <f>Main!$B170*Main!$A170*Main!I170</f>
        <v>0</v>
      </c>
      <c r="AB170" s="34">
        <f>Main!$B170*Main!$A170*Main!J170</f>
        <v>0</v>
      </c>
      <c r="AC170" s="34">
        <f>Main!$B170*Main!$A170*Main!K170</f>
        <v>0</v>
      </c>
      <c r="AD170" s="34">
        <f>Main!$B170*Main!$A170*Main!L170</f>
        <v>0</v>
      </c>
      <c r="AE170" s="34">
        <f>Main!$B170*Main!$A170*Main!M170</f>
        <v>0</v>
      </c>
      <c r="AF170" s="34">
        <f>Main!$B170*Main!$A170*Main!N170</f>
        <v>0</v>
      </c>
      <c r="AG170" s="34">
        <f>Main!$B170*Main!$A170*Main!O170</f>
        <v>0</v>
      </c>
      <c r="AH170" s="34">
        <f>Main!$B170*Main!$A170*Main!P170</f>
        <v>0</v>
      </c>
      <c r="AI170" s="34">
        <f>Main!$B170*Main!$A170*Main!Q170</f>
        <v>0</v>
      </c>
      <c r="AJ170" s="34">
        <f>Main!$B170*Main!$A170*Main!R170</f>
        <v>0</v>
      </c>
      <c r="AK170" s="34">
        <f>Main!$B170*Main!$A170*Main!S170</f>
        <v>0</v>
      </c>
      <c r="AL170" s="34">
        <f>Main!$B170*Main!$A170*Main!T170</f>
        <v>0</v>
      </c>
      <c r="AM170" s="34">
        <f>Main!$B170*Main!$A170*Main!U170</f>
        <v>0</v>
      </c>
      <c r="AN170" s="34">
        <f>Main!$B170*Main!$A170*Main!V170</f>
        <v>0</v>
      </c>
    </row>
    <row r="171" spans="1:40">
      <c r="B171" s="9"/>
      <c r="D171" t="s">
        <v>43</v>
      </c>
      <c r="F171" s="1"/>
      <c r="G171" s="1"/>
      <c r="H171" s="1"/>
      <c r="I171" s="1"/>
      <c r="J171" s="1"/>
      <c r="K171" s="1"/>
      <c r="L171" s="1"/>
      <c r="M171" s="1"/>
      <c r="N171" s="1"/>
      <c r="O171" s="1"/>
      <c r="P171" s="1"/>
      <c r="Q171" s="1"/>
      <c r="R171" s="1"/>
      <c r="S171" s="1"/>
      <c r="T171" s="1"/>
      <c r="U171" s="1"/>
      <c r="V171" s="1"/>
      <c r="W171" s="36"/>
      <c r="X171" s="34">
        <f>Main!$B171*Main!$A171*Main!F171</f>
        <v>0</v>
      </c>
      <c r="Y171" s="34">
        <f>Main!$B171*Main!$A171*Main!G171</f>
        <v>0</v>
      </c>
      <c r="Z171" s="34">
        <f>Main!$B171*Main!$A171*Main!H171</f>
        <v>0</v>
      </c>
      <c r="AA171" s="34">
        <f>Main!$B171*Main!$A171*Main!I171</f>
        <v>0</v>
      </c>
      <c r="AB171" s="34">
        <f>Main!$B171*Main!$A171*Main!J171</f>
        <v>0</v>
      </c>
      <c r="AC171" s="34">
        <f>Main!$B171*Main!$A171*Main!K171</f>
        <v>0</v>
      </c>
      <c r="AD171" s="34">
        <f>Main!$B171*Main!$A171*Main!L171</f>
        <v>0</v>
      </c>
      <c r="AE171" s="34">
        <f>Main!$B171*Main!$A171*Main!M171</f>
        <v>0</v>
      </c>
      <c r="AF171" s="34">
        <f>Main!$B171*Main!$A171*Main!N171</f>
        <v>0</v>
      </c>
      <c r="AG171" s="34">
        <f>Main!$B171*Main!$A171*Main!O171</f>
        <v>0</v>
      </c>
      <c r="AH171" s="34">
        <f>Main!$B171*Main!$A171*Main!P171</f>
        <v>0</v>
      </c>
      <c r="AI171" s="34">
        <f>Main!$B171*Main!$A171*Main!Q171</f>
        <v>0</v>
      </c>
      <c r="AJ171" s="34">
        <f>Main!$B171*Main!$A171*Main!R171</f>
        <v>0</v>
      </c>
      <c r="AK171" s="34">
        <f>Main!$B171*Main!$A171*Main!S171</f>
        <v>0</v>
      </c>
      <c r="AL171" s="34">
        <f>Main!$B171*Main!$A171*Main!T171</f>
        <v>0</v>
      </c>
      <c r="AM171" s="34">
        <f>Main!$B171*Main!$A171*Main!U171</f>
        <v>0</v>
      </c>
      <c r="AN171" s="34">
        <f>Main!$B171*Main!$A171*Main!V171</f>
        <v>0</v>
      </c>
    </row>
    <row r="172" spans="1:40">
      <c r="B172" s="9"/>
      <c r="D172" t="s">
        <v>44</v>
      </c>
      <c r="F172" s="1"/>
      <c r="G172" s="1"/>
      <c r="H172" s="1"/>
      <c r="I172" s="1"/>
      <c r="J172" s="1"/>
      <c r="K172" s="1"/>
      <c r="L172" s="1"/>
      <c r="M172" s="1"/>
      <c r="N172" s="1"/>
      <c r="O172" s="1"/>
      <c r="P172" s="1"/>
      <c r="Q172" s="1"/>
      <c r="R172" s="1"/>
      <c r="S172" s="1"/>
      <c r="T172" s="1"/>
      <c r="U172" s="1"/>
      <c r="V172" s="1"/>
      <c r="W172" s="36"/>
      <c r="X172" s="34">
        <f>Main!$B172*Main!$A172*Main!F172</f>
        <v>0</v>
      </c>
      <c r="Y172" s="34">
        <f>Main!$B172*Main!$A172*Main!G172</f>
        <v>0</v>
      </c>
      <c r="Z172" s="34">
        <f>Main!$B172*Main!$A172*Main!H172</f>
        <v>0</v>
      </c>
      <c r="AA172" s="34">
        <f>Main!$B172*Main!$A172*Main!I172</f>
        <v>0</v>
      </c>
      <c r="AB172" s="34">
        <f>Main!$B172*Main!$A172*Main!J172</f>
        <v>0</v>
      </c>
      <c r="AC172" s="34">
        <f>Main!$B172*Main!$A172*Main!K172</f>
        <v>0</v>
      </c>
      <c r="AD172" s="34">
        <f>Main!$B172*Main!$A172*Main!L172</f>
        <v>0</v>
      </c>
      <c r="AE172" s="34">
        <f>Main!$B172*Main!$A172*Main!M172</f>
        <v>0</v>
      </c>
      <c r="AF172" s="34">
        <f>Main!$B172*Main!$A172*Main!N172</f>
        <v>0</v>
      </c>
      <c r="AG172" s="34">
        <f>Main!$B172*Main!$A172*Main!O172</f>
        <v>0</v>
      </c>
      <c r="AH172" s="34">
        <f>Main!$B172*Main!$A172*Main!P172</f>
        <v>0</v>
      </c>
      <c r="AI172" s="34">
        <f>Main!$B172*Main!$A172*Main!Q172</f>
        <v>0</v>
      </c>
      <c r="AJ172" s="34">
        <f>Main!$B172*Main!$A172*Main!R172</f>
        <v>0</v>
      </c>
      <c r="AK172" s="34">
        <f>Main!$B172*Main!$A172*Main!S172</f>
        <v>0</v>
      </c>
      <c r="AL172" s="34">
        <f>Main!$B172*Main!$A172*Main!T172</f>
        <v>0</v>
      </c>
      <c r="AM172" s="34">
        <f>Main!$B172*Main!$A172*Main!U172</f>
        <v>0</v>
      </c>
      <c r="AN172" s="34">
        <f>Main!$B172*Main!$A172*Main!V172</f>
        <v>0</v>
      </c>
    </row>
    <row r="173" spans="1:40">
      <c r="A173" s="14">
        <v>3</v>
      </c>
      <c r="B173" s="9">
        <v>0.1</v>
      </c>
      <c r="C173" t="s">
        <v>18</v>
      </c>
      <c r="F173">
        <v>5</v>
      </c>
      <c r="G173">
        <v>8.5</v>
      </c>
      <c r="H173">
        <v>10</v>
      </c>
      <c r="I173" s="19">
        <v>10</v>
      </c>
      <c r="J173">
        <v>0</v>
      </c>
      <c r="K173">
        <v>10</v>
      </c>
      <c r="L173">
        <v>8.5</v>
      </c>
      <c r="M173">
        <v>5</v>
      </c>
      <c r="N173" s="20">
        <v>10</v>
      </c>
      <c r="O173" s="20">
        <v>10</v>
      </c>
      <c r="P173">
        <v>10</v>
      </c>
      <c r="Q173">
        <v>10</v>
      </c>
      <c r="R173">
        <v>3</v>
      </c>
      <c r="S173">
        <v>3</v>
      </c>
      <c r="T173">
        <v>10</v>
      </c>
      <c r="U173">
        <v>10</v>
      </c>
      <c r="V173" s="51">
        <f>5+5*(6-3)/(7-3)</f>
        <v>8.75</v>
      </c>
      <c r="W173" s="36"/>
      <c r="X173" s="34">
        <f>Main!$B173*Main!$A173*Main!F173</f>
        <v>1.5000000000000002</v>
      </c>
      <c r="Y173" s="34">
        <f>Main!$B173*Main!$A173*Main!G173</f>
        <v>2.5500000000000003</v>
      </c>
      <c r="Z173" s="34">
        <f>Main!$B173*Main!$A173*Main!H173</f>
        <v>3.0000000000000004</v>
      </c>
      <c r="AA173" s="34">
        <f>Main!$B173*Main!$A173*Main!I173</f>
        <v>3.0000000000000004</v>
      </c>
      <c r="AB173" s="34">
        <f>Main!$B173*Main!$A173*Main!J173</f>
        <v>0</v>
      </c>
      <c r="AC173" s="34">
        <f>Main!$B173*Main!$A173*Main!K173</f>
        <v>3.0000000000000004</v>
      </c>
      <c r="AD173" s="34">
        <f>Main!$B173*Main!$A173*Main!L173</f>
        <v>2.5500000000000003</v>
      </c>
      <c r="AE173" s="34">
        <f>Main!$B173*Main!$A173*Main!M173</f>
        <v>1.5000000000000002</v>
      </c>
      <c r="AF173" s="34">
        <f>Main!$B173*Main!$A173*Main!N173</f>
        <v>3.0000000000000004</v>
      </c>
      <c r="AG173" s="34">
        <f>Main!$B173*Main!$A173*Main!O173</f>
        <v>3.0000000000000004</v>
      </c>
      <c r="AH173" s="34">
        <f>Main!$B173*Main!$A173*Main!P173</f>
        <v>3.0000000000000004</v>
      </c>
      <c r="AI173" s="34">
        <f>Main!$B173*Main!$A173*Main!Q173</f>
        <v>3.0000000000000004</v>
      </c>
      <c r="AJ173" s="34">
        <f>Main!$B173*Main!$A173*Main!R173</f>
        <v>0.90000000000000013</v>
      </c>
      <c r="AK173" s="34">
        <f>Main!$B173*Main!$A173*Main!S173</f>
        <v>0.90000000000000013</v>
      </c>
      <c r="AL173" s="34">
        <f>Main!$B173*Main!$A173*Main!T173</f>
        <v>3.0000000000000004</v>
      </c>
      <c r="AM173" s="34">
        <f>Main!$B173*Main!$A173*Main!U173</f>
        <v>3.0000000000000004</v>
      </c>
      <c r="AN173" s="34">
        <f>Main!$B173*Main!$A173*Main!V173</f>
        <v>2.6250000000000004</v>
      </c>
    </row>
    <row r="174" spans="1:40">
      <c r="B174" s="9"/>
      <c r="D174" t="s">
        <v>19</v>
      </c>
      <c r="F174" s="1"/>
      <c r="G174" s="1"/>
      <c r="H174" s="1"/>
      <c r="I174" s="1"/>
      <c r="J174" s="1"/>
      <c r="K174" s="1"/>
      <c r="L174" s="1"/>
      <c r="M174" s="1"/>
      <c r="N174" s="1"/>
      <c r="O174" s="1"/>
      <c r="P174" s="1"/>
      <c r="Q174" s="1"/>
      <c r="R174" s="1"/>
      <c r="S174" s="1"/>
      <c r="T174" s="1"/>
      <c r="U174" s="1"/>
      <c r="V174" s="1"/>
      <c r="W174" s="36"/>
      <c r="X174" s="34">
        <f>Main!$B174*Main!$A174*Main!F174</f>
        <v>0</v>
      </c>
      <c r="Y174" s="34">
        <f>Main!$B174*Main!$A174*Main!G174</f>
        <v>0</v>
      </c>
      <c r="Z174" s="34">
        <f>Main!$B174*Main!$A174*Main!H174</f>
        <v>0</v>
      </c>
      <c r="AA174" s="34">
        <f>Main!$B174*Main!$A174*Main!I174</f>
        <v>0</v>
      </c>
      <c r="AB174" s="34">
        <f>Main!$B174*Main!$A174*Main!J174</f>
        <v>0</v>
      </c>
      <c r="AC174" s="34">
        <f>Main!$B174*Main!$A174*Main!K174</f>
        <v>0</v>
      </c>
      <c r="AD174" s="34">
        <f>Main!$B174*Main!$A174*Main!L174</f>
        <v>0</v>
      </c>
      <c r="AE174" s="34">
        <f>Main!$B174*Main!$A174*Main!M174</f>
        <v>0</v>
      </c>
      <c r="AF174" s="34">
        <f>Main!$B174*Main!$A174*Main!N174</f>
        <v>0</v>
      </c>
      <c r="AG174" s="34">
        <f>Main!$B174*Main!$A174*Main!O174</f>
        <v>0</v>
      </c>
      <c r="AH174" s="34">
        <f>Main!$B174*Main!$A174*Main!P174</f>
        <v>0</v>
      </c>
      <c r="AI174" s="34">
        <f>Main!$B174*Main!$A174*Main!Q174</f>
        <v>0</v>
      </c>
      <c r="AJ174" s="34">
        <f>Main!$B174*Main!$A174*Main!R174</f>
        <v>0</v>
      </c>
      <c r="AK174" s="34">
        <f>Main!$B174*Main!$A174*Main!S174</f>
        <v>0</v>
      </c>
      <c r="AL174" s="34">
        <f>Main!$B174*Main!$A174*Main!T174</f>
        <v>0</v>
      </c>
      <c r="AM174" s="34">
        <f>Main!$B174*Main!$A174*Main!U174</f>
        <v>0</v>
      </c>
      <c r="AN174" s="34">
        <f>Main!$B174*Main!$A174*Main!V174</f>
        <v>0</v>
      </c>
    </row>
    <row r="175" spans="1:40">
      <c r="B175" s="9"/>
      <c r="D175" s="9" t="s">
        <v>246</v>
      </c>
      <c r="F175" s="1"/>
      <c r="G175" s="1"/>
      <c r="H175" s="1"/>
      <c r="I175" s="1"/>
      <c r="J175" s="1"/>
      <c r="K175" s="1"/>
      <c r="L175" s="1"/>
      <c r="M175" s="1"/>
      <c r="N175" s="1"/>
      <c r="O175" s="1"/>
      <c r="P175" s="1"/>
      <c r="Q175" s="1"/>
      <c r="R175" s="1"/>
      <c r="S175" s="1"/>
      <c r="T175" s="1"/>
      <c r="U175" s="1"/>
      <c r="V175" s="1"/>
      <c r="W175" s="36"/>
      <c r="X175" s="34">
        <f>Main!$B175*Main!$A175*Main!F175</f>
        <v>0</v>
      </c>
      <c r="Y175" s="34">
        <f>Main!$B175*Main!$A175*Main!G175</f>
        <v>0</v>
      </c>
      <c r="Z175" s="34">
        <f>Main!$B175*Main!$A175*Main!H175</f>
        <v>0</v>
      </c>
      <c r="AA175" s="34">
        <f>Main!$B175*Main!$A175*Main!I175</f>
        <v>0</v>
      </c>
      <c r="AB175" s="34">
        <f>Main!$B175*Main!$A175*Main!J175</f>
        <v>0</v>
      </c>
      <c r="AC175" s="34">
        <f>Main!$B175*Main!$A175*Main!K175</f>
        <v>0</v>
      </c>
      <c r="AD175" s="34">
        <f>Main!$B175*Main!$A175*Main!L175</f>
        <v>0</v>
      </c>
      <c r="AE175" s="34">
        <f>Main!$B175*Main!$A175*Main!M175</f>
        <v>0</v>
      </c>
      <c r="AF175" s="34">
        <f>Main!$B175*Main!$A175*Main!N175</f>
        <v>0</v>
      </c>
      <c r="AG175" s="34">
        <f>Main!$B175*Main!$A175*Main!O175</f>
        <v>0</v>
      </c>
      <c r="AH175" s="34">
        <f>Main!$B175*Main!$A175*Main!P175</f>
        <v>0</v>
      </c>
      <c r="AI175" s="34">
        <f>Main!$B175*Main!$A175*Main!Q175</f>
        <v>0</v>
      </c>
      <c r="AJ175" s="34">
        <f>Main!$B175*Main!$A175*Main!R175</f>
        <v>0</v>
      </c>
      <c r="AK175" s="34">
        <f>Main!$B175*Main!$A175*Main!S175</f>
        <v>0</v>
      </c>
      <c r="AL175" s="34">
        <f>Main!$B175*Main!$A175*Main!T175</f>
        <v>0</v>
      </c>
      <c r="AM175" s="34">
        <f>Main!$B175*Main!$A175*Main!U175</f>
        <v>0</v>
      </c>
      <c r="AN175" s="34">
        <f>Main!$B175*Main!$A175*Main!V175</f>
        <v>0</v>
      </c>
    </row>
    <row r="176" spans="1:40">
      <c r="B176" s="9"/>
      <c r="D176" t="s">
        <v>20</v>
      </c>
      <c r="F176" s="1"/>
      <c r="G176" s="1"/>
      <c r="H176" s="1"/>
      <c r="I176" s="1"/>
      <c r="J176" s="1"/>
      <c r="K176" s="1"/>
      <c r="L176" s="1"/>
      <c r="M176" s="1"/>
      <c r="N176" s="1"/>
      <c r="O176" s="1"/>
      <c r="P176" s="1"/>
      <c r="Q176" s="1"/>
      <c r="R176" s="1"/>
      <c r="S176" s="1"/>
      <c r="T176" s="1"/>
      <c r="U176" s="1"/>
      <c r="V176" s="1"/>
      <c r="W176" s="36"/>
      <c r="X176" s="34">
        <f>Main!$B176*Main!$A176*Main!F176</f>
        <v>0</v>
      </c>
      <c r="Y176" s="34">
        <f>Main!$B176*Main!$A176*Main!G176</f>
        <v>0</v>
      </c>
      <c r="Z176" s="34">
        <f>Main!$B176*Main!$A176*Main!H176</f>
        <v>0</v>
      </c>
      <c r="AA176" s="34">
        <f>Main!$B176*Main!$A176*Main!I176</f>
        <v>0</v>
      </c>
      <c r="AB176" s="34">
        <f>Main!$B176*Main!$A176*Main!J176</f>
        <v>0</v>
      </c>
      <c r="AC176" s="34">
        <f>Main!$B176*Main!$A176*Main!K176</f>
        <v>0</v>
      </c>
      <c r="AD176" s="34">
        <f>Main!$B176*Main!$A176*Main!L176</f>
        <v>0</v>
      </c>
      <c r="AE176" s="34">
        <f>Main!$B176*Main!$A176*Main!M176</f>
        <v>0</v>
      </c>
      <c r="AF176" s="34">
        <f>Main!$B176*Main!$A176*Main!N176</f>
        <v>0</v>
      </c>
      <c r="AG176" s="34">
        <f>Main!$B176*Main!$A176*Main!O176</f>
        <v>0</v>
      </c>
      <c r="AH176" s="34">
        <f>Main!$B176*Main!$A176*Main!P176</f>
        <v>0</v>
      </c>
      <c r="AI176" s="34">
        <f>Main!$B176*Main!$A176*Main!Q176</f>
        <v>0</v>
      </c>
      <c r="AJ176" s="34">
        <f>Main!$B176*Main!$A176*Main!R176</f>
        <v>0</v>
      </c>
      <c r="AK176" s="34">
        <f>Main!$B176*Main!$A176*Main!S176</f>
        <v>0</v>
      </c>
      <c r="AL176" s="34">
        <f>Main!$B176*Main!$A176*Main!T176</f>
        <v>0</v>
      </c>
      <c r="AM176" s="34">
        <f>Main!$B176*Main!$A176*Main!U176</f>
        <v>0</v>
      </c>
      <c r="AN176" s="34">
        <f>Main!$B176*Main!$A176*Main!V176</f>
        <v>0</v>
      </c>
    </row>
    <row r="177" spans="1:40">
      <c r="B177" s="9"/>
      <c r="D177" t="s">
        <v>21</v>
      </c>
      <c r="F177" s="1"/>
      <c r="G177" s="1"/>
      <c r="H177" s="1"/>
      <c r="I177" s="1"/>
      <c r="J177" s="1"/>
      <c r="K177" s="1"/>
      <c r="L177" s="1"/>
      <c r="M177" s="1"/>
      <c r="N177" s="1"/>
      <c r="O177" s="1"/>
      <c r="P177" s="1"/>
      <c r="Q177" s="1"/>
      <c r="R177" s="1"/>
      <c r="S177" s="1"/>
      <c r="T177" s="1"/>
      <c r="U177" s="1"/>
      <c r="V177" s="1"/>
      <c r="W177" s="36"/>
      <c r="X177" s="34">
        <f>Main!$B177*Main!$A177*Main!F177</f>
        <v>0</v>
      </c>
      <c r="Y177" s="34">
        <f>Main!$B177*Main!$A177*Main!G177</f>
        <v>0</v>
      </c>
      <c r="Z177" s="34">
        <f>Main!$B177*Main!$A177*Main!H177</f>
        <v>0</v>
      </c>
      <c r="AA177" s="34">
        <f>Main!$B177*Main!$A177*Main!I177</f>
        <v>0</v>
      </c>
      <c r="AB177" s="34">
        <f>Main!$B177*Main!$A177*Main!J177</f>
        <v>0</v>
      </c>
      <c r="AC177" s="34">
        <f>Main!$B177*Main!$A177*Main!K177</f>
        <v>0</v>
      </c>
      <c r="AD177" s="34">
        <f>Main!$B177*Main!$A177*Main!L177</f>
        <v>0</v>
      </c>
      <c r="AE177" s="34">
        <f>Main!$B177*Main!$A177*Main!M177</f>
        <v>0</v>
      </c>
      <c r="AF177" s="34">
        <f>Main!$B177*Main!$A177*Main!N177</f>
        <v>0</v>
      </c>
      <c r="AG177" s="34">
        <f>Main!$B177*Main!$A177*Main!O177</f>
        <v>0</v>
      </c>
      <c r="AH177" s="34">
        <f>Main!$B177*Main!$A177*Main!P177</f>
        <v>0</v>
      </c>
      <c r="AI177" s="34">
        <f>Main!$B177*Main!$A177*Main!Q177</f>
        <v>0</v>
      </c>
      <c r="AJ177" s="34">
        <f>Main!$B177*Main!$A177*Main!R177</f>
        <v>0</v>
      </c>
      <c r="AK177" s="34">
        <f>Main!$B177*Main!$A177*Main!S177</f>
        <v>0</v>
      </c>
      <c r="AL177" s="34">
        <f>Main!$B177*Main!$A177*Main!T177</f>
        <v>0</v>
      </c>
      <c r="AM177" s="34">
        <f>Main!$B177*Main!$A177*Main!U177</f>
        <v>0</v>
      </c>
      <c r="AN177" s="34">
        <f>Main!$B177*Main!$A177*Main!V177</f>
        <v>0</v>
      </c>
    </row>
    <row r="178" spans="1:40">
      <c r="A178" s="4">
        <v>2</v>
      </c>
      <c r="B178" s="9">
        <v>0.1</v>
      </c>
      <c r="C178" s="9" t="s">
        <v>247</v>
      </c>
      <c r="E178" s="9"/>
      <c r="F178">
        <v>1</v>
      </c>
      <c r="G178">
        <v>1</v>
      </c>
      <c r="H178">
        <v>1</v>
      </c>
      <c r="I178">
        <v>1</v>
      </c>
      <c r="J178">
        <v>10</v>
      </c>
      <c r="K178">
        <v>1</v>
      </c>
      <c r="L178">
        <v>1</v>
      </c>
      <c r="M178">
        <v>0</v>
      </c>
      <c r="N178">
        <v>0</v>
      </c>
      <c r="O178">
        <v>0</v>
      </c>
      <c r="P178">
        <v>1</v>
      </c>
      <c r="Q178">
        <v>1</v>
      </c>
      <c r="R178">
        <v>10</v>
      </c>
      <c r="S178">
        <v>10</v>
      </c>
      <c r="T178">
        <v>1</v>
      </c>
      <c r="U178">
        <v>1</v>
      </c>
      <c r="V178">
        <v>1</v>
      </c>
      <c r="W178" s="36"/>
      <c r="X178" s="34">
        <f>Main!$B178*Main!$A178*Main!F178</f>
        <v>0.2</v>
      </c>
      <c r="Y178" s="34">
        <f>Main!$B178*Main!$A178*Main!G178</f>
        <v>0.2</v>
      </c>
      <c r="Z178" s="34">
        <f>Main!$B178*Main!$A178*Main!H178</f>
        <v>0.2</v>
      </c>
      <c r="AA178" s="34">
        <f>Main!$B178*Main!$A178*Main!I178</f>
        <v>0.2</v>
      </c>
      <c r="AB178" s="34">
        <f>Main!$B178*Main!$A178*Main!J178</f>
        <v>2</v>
      </c>
      <c r="AC178" s="34">
        <f>Main!$B178*Main!$A178*Main!K178</f>
        <v>0.2</v>
      </c>
      <c r="AD178" s="34">
        <f>Main!$B178*Main!$A178*Main!L178</f>
        <v>0.2</v>
      </c>
      <c r="AE178" s="34">
        <f>Main!$B178*Main!$A178*Main!M178</f>
        <v>0</v>
      </c>
      <c r="AF178" s="34">
        <f>Main!$B178*Main!$A178*Main!N178</f>
        <v>0</v>
      </c>
      <c r="AG178" s="34">
        <f>Main!$B178*Main!$A178*Main!O178</f>
        <v>0</v>
      </c>
      <c r="AH178" s="34">
        <f>Main!$B178*Main!$A178*Main!P178</f>
        <v>0.2</v>
      </c>
      <c r="AI178" s="34">
        <f>Main!$B178*Main!$A178*Main!Q178</f>
        <v>0.2</v>
      </c>
      <c r="AJ178" s="34">
        <f>Main!$B178*Main!$A178*Main!R178</f>
        <v>2</v>
      </c>
      <c r="AK178" s="34">
        <f>Main!$B178*Main!$A178*Main!S178</f>
        <v>2</v>
      </c>
      <c r="AL178" s="34">
        <f>Main!$B178*Main!$A178*Main!T178</f>
        <v>0.2</v>
      </c>
      <c r="AM178" s="34">
        <f>Main!$B178*Main!$A178*Main!U178</f>
        <v>0.2</v>
      </c>
      <c r="AN178" s="34">
        <f>Main!$B178*Main!$A178*Main!V178</f>
        <v>0.2</v>
      </c>
    </row>
    <row r="179" spans="1:40">
      <c r="B179" s="9"/>
      <c r="D179" s="65" t="s">
        <v>250</v>
      </c>
      <c r="F179" s="1"/>
      <c r="G179" s="1"/>
      <c r="H179" s="1"/>
      <c r="I179" s="1"/>
      <c r="J179" s="1"/>
      <c r="K179" s="1"/>
      <c r="L179" s="1"/>
      <c r="M179" s="1"/>
      <c r="N179" s="1"/>
      <c r="O179" s="1"/>
      <c r="P179" s="1"/>
      <c r="Q179" s="1"/>
      <c r="R179" s="1"/>
      <c r="S179" s="1"/>
      <c r="T179" s="1"/>
      <c r="U179" s="1"/>
      <c r="V179" s="1"/>
      <c r="W179" s="36"/>
      <c r="X179" s="34">
        <f>Main!$B179*Main!$A179*Main!F179</f>
        <v>0</v>
      </c>
      <c r="Y179" s="34">
        <f>Main!$B179*Main!$A179*Main!G179</f>
        <v>0</v>
      </c>
      <c r="Z179" s="34">
        <f>Main!$B179*Main!$A179*Main!H179</f>
        <v>0</v>
      </c>
      <c r="AA179" s="34">
        <f>Main!$B179*Main!$A179*Main!I179</f>
        <v>0</v>
      </c>
      <c r="AB179" s="34">
        <f>Main!$B179*Main!$A179*Main!J179</f>
        <v>0</v>
      </c>
      <c r="AC179" s="34">
        <f>Main!$B179*Main!$A179*Main!K179</f>
        <v>0</v>
      </c>
      <c r="AD179" s="34">
        <f>Main!$B179*Main!$A179*Main!L179</f>
        <v>0</v>
      </c>
      <c r="AE179" s="34">
        <f>Main!$B179*Main!$A179*Main!M179</f>
        <v>0</v>
      </c>
      <c r="AF179" s="34">
        <f>Main!$B179*Main!$A179*Main!N179</f>
        <v>0</v>
      </c>
      <c r="AG179" s="34">
        <f>Main!$B179*Main!$A179*Main!O179</f>
        <v>0</v>
      </c>
      <c r="AH179" s="34">
        <f>Main!$B179*Main!$A179*Main!P179</f>
        <v>0</v>
      </c>
      <c r="AI179" s="34">
        <f>Main!$B179*Main!$A179*Main!Q179</f>
        <v>0</v>
      </c>
      <c r="AJ179" s="34">
        <f>Main!$B179*Main!$A179*Main!R179</f>
        <v>0</v>
      </c>
      <c r="AK179" s="34">
        <f>Main!$B179*Main!$A179*Main!S179</f>
        <v>0</v>
      </c>
      <c r="AL179" s="34">
        <f>Main!$B179*Main!$A179*Main!T179</f>
        <v>0</v>
      </c>
      <c r="AM179" s="34">
        <f>Main!$B179*Main!$A179*Main!U179</f>
        <v>0</v>
      </c>
      <c r="AN179" s="34">
        <f>Main!$B179*Main!$A179*Main!V179</f>
        <v>0</v>
      </c>
    </row>
    <row r="180" spans="1:40">
      <c r="B180" s="9"/>
      <c r="D180" s="65" t="s">
        <v>251</v>
      </c>
      <c r="F180" s="1"/>
      <c r="G180" s="1"/>
      <c r="H180" s="1"/>
      <c r="I180" s="1"/>
      <c r="J180" s="1"/>
      <c r="K180" s="1"/>
      <c r="L180" s="1"/>
      <c r="M180" s="1"/>
      <c r="N180" s="1"/>
      <c r="O180" s="1"/>
      <c r="P180" s="1"/>
      <c r="Q180" s="1"/>
      <c r="R180" s="1"/>
      <c r="S180" s="1"/>
      <c r="T180" s="1"/>
      <c r="U180" s="1"/>
      <c r="V180" s="1"/>
      <c r="W180" s="36"/>
      <c r="X180" s="34">
        <f>Main!$B180*Main!$A180*Main!F180</f>
        <v>0</v>
      </c>
      <c r="Y180" s="34">
        <f>Main!$B180*Main!$A180*Main!G180</f>
        <v>0</v>
      </c>
      <c r="Z180" s="34">
        <f>Main!$B180*Main!$A180*Main!H180</f>
        <v>0</v>
      </c>
      <c r="AA180" s="34">
        <f>Main!$B180*Main!$A180*Main!I180</f>
        <v>0</v>
      </c>
      <c r="AB180" s="34">
        <f>Main!$B180*Main!$A180*Main!J180</f>
        <v>0</v>
      </c>
      <c r="AC180" s="34">
        <f>Main!$B180*Main!$A180*Main!K180</f>
        <v>0</v>
      </c>
      <c r="AD180" s="34">
        <f>Main!$B180*Main!$A180*Main!L180</f>
        <v>0</v>
      </c>
      <c r="AE180" s="34">
        <f>Main!$B180*Main!$A180*Main!M180</f>
        <v>0</v>
      </c>
      <c r="AF180" s="34">
        <f>Main!$B180*Main!$A180*Main!N180</f>
        <v>0</v>
      </c>
      <c r="AG180" s="34">
        <f>Main!$B180*Main!$A180*Main!O180</f>
        <v>0</v>
      </c>
      <c r="AH180" s="34">
        <f>Main!$B180*Main!$A180*Main!P180</f>
        <v>0</v>
      </c>
      <c r="AI180" s="34">
        <f>Main!$B180*Main!$A180*Main!Q180</f>
        <v>0</v>
      </c>
      <c r="AJ180" s="34">
        <f>Main!$B180*Main!$A180*Main!R180</f>
        <v>0</v>
      </c>
      <c r="AK180" s="34">
        <f>Main!$B180*Main!$A180*Main!S180</f>
        <v>0</v>
      </c>
      <c r="AL180" s="34">
        <f>Main!$B180*Main!$A180*Main!T180</f>
        <v>0</v>
      </c>
      <c r="AM180" s="34">
        <f>Main!$B180*Main!$A180*Main!U180</f>
        <v>0</v>
      </c>
      <c r="AN180" s="34">
        <f>Main!$B180*Main!$A180*Main!V180</f>
        <v>0</v>
      </c>
    </row>
    <row r="181" spans="1:40">
      <c r="B181" s="9"/>
      <c r="D181" s="65" t="s">
        <v>252</v>
      </c>
      <c r="F181" s="1"/>
      <c r="G181" s="1"/>
      <c r="H181" s="1"/>
      <c r="I181" s="1"/>
      <c r="J181" s="1"/>
      <c r="K181" s="1"/>
      <c r="L181" s="1"/>
      <c r="M181" s="1"/>
      <c r="N181" s="1"/>
      <c r="O181" s="1"/>
      <c r="P181" s="1"/>
      <c r="Q181" s="1"/>
      <c r="R181" s="1"/>
      <c r="S181" s="1"/>
      <c r="T181" s="1"/>
      <c r="U181" s="1"/>
      <c r="V181" s="1"/>
      <c r="W181" s="36"/>
      <c r="X181" s="34">
        <f>Main!$B181*Main!$A181*Main!F181</f>
        <v>0</v>
      </c>
      <c r="Y181" s="34">
        <f>Main!$B181*Main!$A181*Main!G181</f>
        <v>0</v>
      </c>
      <c r="Z181" s="34">
        <f>Main!$B181*Main!$A181*Main!H181</f>
        <v>0</v>
      </c>
      <c r="AA181" s="34">
        <f>Main!$B181*Main!$A181*Main!I181</f>
        <v>0</v>
      </c>
      <c r="AB181" s="34">
        <f>Main!$B181*Main!$A181*Main!J181</f>
        <v>0</v>
      </c>
      <c r="AC181" s="34">
        <f>Main!$B181*Main!$A181*Main!K181</f>
        <v>0</v>
      </c>
      <c r="AD181" s="34">
        <f>Main!$B181*Main!$A181*Main!L181</f>
        <v>0</v>
      </c>
      <c r="AE181" s="34">
        <f>Main!$B181*Main!$A181*Main!M181</f>
        <v>0</v>
      </c>
      <c r="AF181" s="34">
        <f>Main!$B181*Main!$A181*Main!N181</f>
        <v>0</v>
      </c>
      <c r="AG181" s="34">
        <f>Main!$B181*Main!$A181*Main!O181</f>
        <v>0</v>
      </c>
      <c r="AH181" s="34">
        <f>Main!$B181*Main!$A181*Main!P181</f>
        <v>0</v>
      </c>
      <c r="AI181" s="34">
        <f>Main!$B181*Main!$A181*Main!Q181</f>
        <v>0</v>
      </c>
      <c r="AJ181" s="34">
        <f>Main!$B181*Main!$A181*Main!R181</f>
        <v>0</v>
      </c>
      <c r="AK181" s="34">
        <f>Main!$B181*Main!$A181*Main!S181</f>
        <v>0</v>
      </c>
      <c r="AL181" s="34">
        <f>Main!$B181*Main!$A181*Main!T181</f>
        <v>0</v>
      </c>
      <c r="AM181" s="34">
        <f>Main!$B181*Main!$A181*Main!U181</f>
        <v>0</v>
      </c>
      <c r="AN181" s="34">
        <f>Main!$B181*Main!$A181*Main!V181</f>
        <v>0</v>
      </c>
    </row>
    <row r="182" spans="1:40">
      <c r="B182" s="9"/>
      <c r="D182" s="65" t="s">
        <v>253</v>
      </c>
      <c r="F182" s="1"/>
      <c r="G182" s="1"/>
      <c r="H182" s="1"/>
      <c r="I182" s="1"/>
      <c r="J182" s="1"/>
      <c r="K182" s="1"/>
      <c r="L182" s="1"/>
      <c r="M182" s="1"/>
      <c r="N182" s="1"/>
      <c r="O182" s="1"/>
      <c r="P182" s="1"/>
      <c r="Q182" s="1"/>
      <c r="R182" s="1"/>
      <c r="S182" s="1"/>
      <c r="T182" s="1"/>
      <c r="U182" s="1"/>
      <c r="V182" s="1"/>
      <c r="W182" s="36"/>
      <c r="X182" s="34">
        <f>Main!$B182*Main!$A182*Main!F182</f>
        <v>0</v>
      </c>
      <c r="Y182" s="34">
        <f>Main!$B182*Main!$A182*Main!G182</f>
        <v>0</v>
      </c>
      <c r="Z182" s="34">
        <f>Main!$B182*Main!$A182*Main!H182</f>
        <v>0</v>
      </c>
      <c r="AA182" s="34">
        <f>Main!$B182*Main!$A182*Main!I182</f>
        <v>0</v>
      </c>
      <c r="AB182" s="34">
        <f>Main!$B182*Main!$A182*Main!J182</f>
        <v>0</v>
      </c>
      <c r="AC182" s="34">
        <f>Main!$B182*Main!$A182*Main!K182</f>
        <v>0</v>
      </c>
      <c r="AD182" s="34">
        <f>Main!$B182*Main!$A182*Main!L182</f>
        <v>0</v>
      </c>
      <c r="AE182" s="34">
        <f>Main!$B182*Main!$A182*Main!M182</f>
        <v>0</v>
      </c>
      <c r="AF182" s="34">
        <f>Main!$B182*Main!$A182*Main!N182</f>
        <v>0</v>
      </c>
      <c r="AG182" s="34">
        <f>Main!$B182*Main!$A182*Main!O182</f>
        <v>0</v>
      </c>
      <c r="AH182" s="34">
        <f>Main!$B182*Main!$A182*Main!P182</f>
        <v>0</v>
      </c>
      <c r="AI182" s="34">
        <f>Main!$B182*Main!$A182*Main!Q182</f>
        <v>0</v>
      </c>
      <c r="AJ182" s="34">
        <f>Main!$B182*Main!$A182*Main!R182</f>
        <v>0</v>
      </c>
      <c r="AK182" s="34">
        <f>Main!$B182*Main!$A182*Main!S182</f>
        <v>0</v>
      </c>
      <c r="AL182" s="34">
        <f>Main!$B182*Main!$A182*Main!T182</f>
        <v>0</v>
      </c>
      <c r="AM182" s="34">
        <f>Main!$B182*Main!$A182*Main!U182</f>
        <v>0</v>
      </c>
      <c r="AN182" s="34">
        <f>Main!$B182*Main!$A182*Main!V182</f>
        <v>0</v>
      </c>
    </row>
    <row r="183" spans="1:40">
      <c r="B183" s="9"/>
      <c r="D183" s="65" t="s">
        <v>249</v>
      </c>
      <c r="F183" s="1"/>
      <c r="G183" s="1"/>
      <c r="H183" s="1"/>
      <c r="I183" s="1"/>
      <c r="J183" s="1"/>
      <c r="K183" s="1"/>
      <c r="L183" s="1"/>
      <c r="M183" s="1"/>
      <c r="N183" s="1"/>
      <c r="O183" s="1"/>
      <c r="P183" s="1"/>
      <c r="Q183" s="1"/>
      <c r="R183" s="1"/>
      <c r="S183" s="1"/>
      <c r="T183" s="1"/>
      <c r="U183" s="1"/>
      <c r="V183" s="1"/>
      <c r="W183" s="36"/>
      <c r="X183" s="34">
        <f>Main!$B183*Main!$A183*Main!F183</f>
        <v>0</v>
      </c>
      <c r="Y183" s="34">
        <f>Main!$B183*Main!$A183*Main!G183</f>
        <v>0</v>
      </c>
      <c r="Z183" s="34">
        <f>Main!$B183*Main!$A183*Main!H183</f>
        <v>0</v>
      </c>
      <c r="AA183" s="34">
        <f>Main!$B183*Main!$A183*Main!I183</f>
        <v>0</v>
      </c>
      <c r="AB183" s="34">
        <f>Main!$B183*Main!$A183*Main!J183</f>
        <v>0</v>
      </c>
      <c r="AC183" s="34">
        <f>Main!$B183*Main!$A183*Main!K183</f>
        <v>0</v>
      </c>
      <c r="AD183" s="34">
        <f>Main!$B183*Main!$A183*Main!L183</f>
        <v>0</v>
      </c>
      <c r="AE183" s="34">
        <f>Main!$B183*Main!$A183*Main!M183</f>
        <v>0</v>
      </c>
      <c r="AF183" s="34">
        <f>Main!$B183*Main!$A183*Main!N183</f>
        <v>0</v>
      </c>
      <c r="AG183" s="34">
        <f>Main!$B183*Main!$A183*Main!O183</f>
        <v>0</v>
      </c>
      <c r="AH183" s="34">
        <f>Main!$B183*Main!$A183*Main!P183</f>
        <v>0</v>
      </c>
      <c r="AI183" s="34">
        <f>Main!$B183*Main!$A183*Main!Q183</f>
        <v>0</v>
      </c>
      <c r="AJ183" s="34">
        <f>Main!$B183*Main!$A183*Main!R183</f>
        <v>0</v>
      </c>
      <c r="AK183" s="34">
        <f>Main!$B183*Main!$A183*Main!S183</f>
        <v>0</v>
      </c>
      <c r="AL183" s="34">
        <f>Main!$B183*Main!$A183*Main!T183</f>
        <v>0</v>
      </c>
      <c r="AM183" s="34">
        <f>Main!$B183*Main!$A183*Main!U183</f>
        <v>0</v>
      </c>
      <c r="AN183" s="34">
        <f>Main!$B183*Main!$A183*Main!V183</f>
        <v>0</v>
      </c>
    </row>
    <row r="184" spans="1:40">
      <c r="A184" s="4">
        <v>2</v>
      </c>
      <c r="B184" s="9">
        <v>0.1</v>
      </c>
      <c r="C184" t="s">
        <v>110</v>
      </c>
      <c r="F184">
        <v>3</v>
      </c>
      <c r="G184">
        <v>3</v>
      </c>
      <c r="H184">
        <v>0</v>
      </c>
      <c r="I184">
        <v>3</v>
      </c>
      <c r="J184">
        <v>3</v>
      </c>
      <c r="K184">
        <v>3</v>
      </c>
      <c r="L184">
        <v>3</v>
      </c>
      <c r="M184">
        <v>3</v>
      </c>
      <c r="N184" s="11">
        <v>10</v>
      </c>
      <c r="O184" s="11">
        <v>3</v>
      </c>
      <c r="P184" s="11">
        <v>10</v>
      </c>
      <c r="Q184">
        <v>10</v>
      </c>
      <c r="R184">
        <v>3</v>
      </c>
      <c r="S184">
        <v>3</v>
      </c>
      <c r="T184">
        <v>3</v>
      </c>
      <c r="U184">
        <v>3</v>
      </c>
      <c r="V184" s="11">
        <v>3</v>
      </c>
      <c r="W184" s="36"/>
      <c r="X184" s="34">
        <f>Main!$B184*Main!$A184*Main!F184</f>
        <v>0.60000000000000009</v>
      </c>
      <c r="Y184" s="34">
        <f>Main!$B184*Main!$A184*Main!G184</f>
        <v>0.60000000000000009</v>
      </c>
      <c r="Z184" s="34">
        <f>Main!$B184*Main!$A184*Main!H184</f>
        <v>0</v>
      </c>
      <c r="AA184" s="34">
        <f>Main!$B184*Main!$A184*Main!I184</f>
        <v>0.60000000000000009</v>
      </c>
      <c r="AB184" s="34">
        <f>Main!$B184*Main!$A184*Main!J184</f>
        <v>0.60000000000000009</v>
      </c>
      <c r="AC184" s="34">
        <f>Main!$B184*Main!$A184*Main!K184</f>
        <v>0.60000000000000009</v>
      </c>
      <c r="AD184" s="34">
        <f>Main!$B184*Main!$A184*Main!L184</f>
        <v>0.60000000000000009</v>
      </c>
      <c r="AE184" s="34">
        <f>Main!$B184*Main!$A184*Main!M184</f>
        <v>0.60000000000000009</v>
      </c>
      <c r="AF184" s="34">
        <f>Main!$B184*Main!$A184*Main!N184</f>
        <v>2</v>
      </c>
      <c r="AG184" s="34">
        <f>Main!$B184*Main!$A184*Main!O184</f>
        <v>0.60000000000000009</v>
      </c>
      <c r="AH184" s="34">
        <f>Main!$B184*Main!$A184*Main!P184</f>
        <v>2</v>
      </c>
      <c r="AI184" s="34">
        <f>Main!$B184*Main!$A184*Main!Q184</f>
        <v>2</v>
      </c>
      <c r="AJ184" s="34">
        <f>Main!$B184*Main!$A184*Main!R184</f>
        <v>0.60000000000000009</v>
      </c>
      <c r="AK184" s="34">
        <f>Main!$B184*Main!$A184*Main!S184</f>
        <v>0.60000000000000009</v>
      </c>
      <c r="AL184" s="34">
        <f>Main!$B184*Main!$A184*Main!T184</f>
        <v>0.60000000000000009</v>
      </c>
      <c r="AM184" s="34">
        <f>Main!$B184*Main!$A184*Main!U184</f>
        <v>0.60000000000000009</v>
      </c>
      <c r="AN184" s="34">
        <f>Main!$B184*Main!$A184*Main!V184</f>
        <v>0.60000000000000009</v>
      </c>
    </row>
    <row r="185" spans="1:40">
      <c r="B185" s="9"/>
      <c r="D185" t="s">
        <v>80</v>
      </c>
      <c r="F185" s="1"/>
      <c r="G185" s="1"/>
      <c r="H185" s="1"/>
      <c r="I185" s="1"/>
      <c r="J185" s="1"/>
      <c r="K185" s="1"/>
      <c r="L185" s="1"/>
      <c r="M185" s="1"/>
      <c r="N185" s="1"/>
      <c r="O185" s="1"/>
      <c r="P185" s="1"/>
      <c r="Q185" s="1"/>
      <c r="R185" s="1"/>
      <c r="S185" s="1"/>
      <c r="T185" s="1"/>
      <c r="U185" s="1"/>
      <c r="V185" s="1"/>
      <c r="W185" s="36"/>
      <c r="X185" s="34">
        <f>Main!$B185*Main!$A185*Main!F185</f>
        <v>0</v>
      </c>
      <c r="Y185" s="34">
        <f>Main!$B185*Main!$A185*Main!G185</f>
        <v>0</v>
      </c>
      <c r="Z185" s="34">
        <f>Main!$B185*Main!$A185*Main!H185</f>
        <v>0</v>
      </c>
      <c r="AA185" s="34">
        <f>Main!$B185*Main!$A185*Main!I185</f>
        <v>0</v>
      </c>
      <c r="AB185" s="34">
        <f>Main!$B185*Main!$A185*Main!J185</f>
        <v>0</v>
      </c>
      <c r="AC185" s="34">
        <f>Main!$B185*Main!$A185*Main!K185</f>
        <v>0</v>
      </c>
      <c r="AD185" s="34">
        <f>Main!$B185*Main!$A185*Main!L185</f>
        <v>0</v>
      </c>
      <c r="AE185" s="34">
        <f>Main!$B185*Main!$A185*Main!M185</f>
        <v>0</v>
      </c>
      <c r="AF185" s="34">
        <f>Main!$B185*Main!$A185*Main!N185</f>
        <v>0</v>
      </c>
      <c r="AG185" s="34">
        <f>Main!$B185*Main!$A185*Main!O185</f>
        <v>0</v>
      </c>
      <c r="AH185" s="34">
        <f>Main!$B185*Main!$A185*Main!P185</f>
        <v>0</v>
      </c>
      <c r="AI185" s="34">
        <f>Main!$B185*Main!$A185*Main!Q185</f>
        <v>0</v>
      </c>
      <c r="AJ185" s="34">
        <f>Main!$B185*Main!$A185*Main!R185</f>
        <v>0</v>
      </c>
      <c r="AK185" s="34">
        <f>Main!$B185*Main!$A185*Main!S185</f>
        <v>0</v>
      </c>
      <c r="AL185" s="34">
        <f>Main!$B185*Main!$A185*Main!T185</f>
        <v>0</v>
      </c>
      <c r="AM185" s="34">
        <f>Main!$B185*Main!$A185*Main!U185</f>
        <v>0</v>
      </c>
      <c r="AN185" s="34">
        <f>Main!$B185*Main!$A185*Main!V185</f>
        <v>0</v>
      </c>
    </row>
    <row r="186" spans="1:40">
      <c r="B186" s="9"/>
      <c r="D186" t="s">
        <v>81</v>
      </c>
      <c r="F186" s="1"/>
      <c r="G186" s="1"/>
      <c r="H186" s="1"/>
      <c r="I186" s="1"/>
      <c r="J186" s="1"/>
      <c r="K186" s="1"/>
      <c r="L186" s="1"/>
      <c r="M186" s="1"/>
      <c r="N186" s="1"/>
      <c r="O186" s="1"/>
      <c r="P186" s="1"/>
      <c r="Q186" s="1"/>
      <c r="R186" s="1"/>
      <c r="S186" s="1"/>
      <c r="T186" s="1"/>
      <c r="U186" s="1"/>
      <c r="V186" s="1"/>
      <c r="W186" s="36"/>
      <c r="X186" s="34">
        <f>Main!$B186*Main!$A186*Main!F186</f>
        <v>0</v>
      </c>
      <c r="Y186" s="34">
        <f>Main!$B186*Main!$A186*Main!G186</f>
        <v>0</v>
      </c>
      <c r="Z186" s="34">
        <f>Main!$B186*Main!$A186*Main!H186</f>
        <v>0</v>
      </c>
      <c r="AA186" s="34">
        <f>Main!$B186*Main!$A186*Main!I186</f>
        <v>0</v>
      </c>
      <c r="AB186" s="34">
        <f>Main!$B186*Main!$A186*Main!J186</f>
        <v>0</v>
      </c>
      <c r="AC186" s="34">
        <f>Main!$B186*Main!$A186*Main!K186</f>
        <v>0</v>
      </c>
      <c r="AD186" s="34">
        <f>Main!$B186*Main!$A186*Main!L186</f>
        <v>0</v>
      </c>
      <c r="AE186" s="34">
        <f>Main!$B186*Main!$A186*Main!M186</f>
        <v>0</v>
      </c>
      <c r="AF186" s="34">
        <f>Main!$B186*Main!$A186*Main!N186</f>
        <v>0</v>
      </c>
      <c r="AG186" s="34">
        <f>Main!$B186*Main!$A186*Main!O186</f>
        <v>0</v>
      </c>
      <c r="AH186" s="34">
        <f>Main!$B186*Main!$A186*Main!P186</f>
        <v>0</v>
      </c>
      <c r="AI186" s="34">
        <f>Main!$B186*Main!$A186*Main!Q186</f>
        <v>0</v>
      </c>
      <c r="AJ186" s="34">
        <f>Main!$B186*Main!$A186*Main!R186</f>
        <v>0</v>
      </c>
      <c r="AK186" s="34">
        <f>Main!$B186*Main!$A186*Main!S186</f>
        <v>0</v>
      </c>
      <c r="AL186" s="34">
        <f>Main!$B186*Main!$A186*Main!T186</f>
        <v>0</v>
      </c>
      <c r="AM186" s="34">
        <f>Main!$B186*Main!$A186*Main!U186</f>
        <v>0</v>
      </c>
      <c r="AN186" s="34">
        <f>Main!$B186*Main!$A186*Main!V186</f>
        <v>0</v>
      </c>
    </row>
    <row r="187" spans="1:40">
      <c r="B187" s="9"/>
      <c r="D187" t="s">
        <v>82</v>
      </c>
      <c r="F187" s="1"/>
      <c r="G187" s="1"/>
      <c r="H187" s="1"/>
      <c r="I187" s="1"/>
      <c r="J187" s="1"/>
      <c r="K187" s="1"/>
      <c r="L187" s="1"/>
      <c r="M187" s="1"/>
      <c r="N187" s="1"/>
      <c r="O187" s="1"/>
      <c r="P187" s="1"/>
      <c r="Q187" s="1"/>
      <c r="R187" s="1"/>
      <c r="S187" s="1"/>
      <c r="T187" s="1"/>
      <c r="U187" s="1"/>
      <c r="V187" s="1"/>
      <c r="W187" s="36"/>
      <c r="X187" s="34">
        <f>Main!$B187*Main!$A187*Main!F187</f>
        <v>0</v>
      </c>
      <c r="Y187" s="34">
        <f>Main!$B187*Main!$A187*Main!G187</f>
        <v>0</v>
      </c>
      <c r="Z187" s="34">
        <f>Main!$B187*Main!$A187*Main!H187</f>
        <v>0</v>
      </c>
      <c r="AA187" s="34">
        <f>Main!$B187*Main!$A187*Main!I187</f>
        <v>0</v>
      </c>
      <c r="AB187" s="34">
        <f>Main!$B187*Main!$A187*Main!J187</f>
        <v>0</v>
      </c>
      <c r="AC187" s="34">
        <f>Main!$B187*Main!$A187*Main!K187</f>
        <v>0</v>
      </c>
      <c r="AD187" s="34">
        <f>Main!$B187*Main!$A187*Main!L187</f>
        <v>0</v>
      </c>
      <c r="AE187" s="34">
        <f>Main!$B187*Main!$A187*Main!M187</f>
        <v>0</v>
      </c>
      <c r="AF187" s="34">
        <f>Main!$B187*Main!$A187*Main!N187</f>
        <v>0</v>
      </c>
      <c r="AG187" s="34">
        <f>Main!$B187*Main!$A187*Main!O187</f>
        <v>0</v>
      </c>
      <c r="AH187" s="34">
        <f>Main!$B187*Main!$A187*Main!P187</f>
        <v>0</v>
      </c>
      <c r="AI187" s="34">
        <f>Main!$B187*Main!$A187*Main!Q187</f>
        <v>0</v>
      </c>
      <c r="AJ187" s="34">
        <f>Main!$B187*Main!$A187*Main!R187</f>
        <v>0</v>
      </c>
      <c r="AK187" s="34">
        <f>Main!$B187*Main!$A187*Main!S187</f>
        <v>0</v>
      </c>
      <c r="AL187" s="34">
        <f>Main!$B187*Main!$A187*Main!T187</f>
        <v>0</v>
      </c>
      <c r="AM187" s="34">
        <f>Main!$B187*Main!$A187*Main!U187</f>
        <v>0</v>
      </c>
      <c r="AN187" s="34">
        <f>Main!$B187*Main!$A187*Main!V187</f>
        <v>0</v>
      </c>
    </row>
    <row r="188" spans="1:40">
      <c r="B188" s="9"/>
      <c r="D188" t="s">
        <v>79</v>
      </c>
      <c r="F188" s="1"/>
      <c r="G188" s="1"/>
      <c r="H188" s="1"/>
      <c r="I188" s="1"/>
      <c r="J188" s="1"/>
      <c r="K188" s="1"/>
      <c r="L188" s="1"/>
      <c r="M188" s="1"/>
      <c r="N188" s="1"/>
      <c r="O188" s="1"/>
      <c r="P188" s="1"/>
      <c r="Q188" s="1"/>
      <c r="R188" s="1"/>
      <c r="S188" s="1"/>
      <c r="T188" s="1"/>
      <c r="U188" s="1"/>
      <c r="V188" s="1"/>
      <c r="W188" s="36"/>
      <c r="X188" s="34">
        <f>Main!$B188*Main!$A188*Main!F188</f>
        <v>0</v>
      </c>
      <c r="Y188" s="34">
        <f>Main!$B188*Main!$A188*Main!G188</f>
        <v>0</v>
      </c>
      <c r="Z188" s="34">
        <f>Main!$B188*Main!$A188*Main!H188</f>
        <v>0</v>
      </c>
      <c r="AA188" s="34">
        <f>Main!$B188*Main!$A188*Main!I188</f>
        <v>0</v>
      </c>
      <c r="AB188" s="34">
        <f>Main!$B188*Main!$A188*Main!J188</f>
        <v>0</v>
      </c>
      <c r="AC188" s="34">
        <f>Main!$B188*Main!$A188*Main!K188</f>
        <v>0</v>
      </c>
      <c r="AD188" s="34">
        <f>Main!$B188*Main!$A188*Main!L188</f>
        <v>0</v>
      </c>
      <c r="AE188" s="34">
        <f>Main!$B188*Main!$A188*Main!M188</f>
        <v>0</v>
      </c>
      <c r="AF188" s="34">
        <f>Main!$B188*Main!$A188*Main!N188</f>
        <v>0</v>
      </c>
      <c r="AG188" s="34">
        <f>Main!$B188*Main!$A188*Main!O188</f>
        <v>0</v>
      </c>
      <c r="AH188" s="34">
        <f>Main!$B188*Main!$A188*Main!P188</f>
        <v>0</v>
      </c>
      <c r="AI188" s="34">
        <f>Main!$B188*Main!$A188*Main!Q188</f>
        <v>0</v>
      </c>
      <c r="AJ188" s="34">
        <f>Main!$B188*Main!$A188*Main!R188</f>
        <v>0</v>
      </c>
      <c r="AK188" s="34">
        <f>Main!$B188*Main!$A188*Main!S188</f>
        <v>0</v>
      </c>
      <c r="AL188" s="34">
        <f>Main!$B188*Main!$A188*Main!T188</f>
        <v>0</v>
      </c>
      <c r="AM188" s="34">
        <f>Main!$B188*Main!$A188*Main!U188</f>
        <v>0</v>
      </c>
      <c r="AN188" s="34">
        <f>Main!$B188*Main!$A188*Main!V188</f>
        <v>0</v>
      </c>
    </row>
    <row r="189" spans="1:40">
      <c r="A189" s="4">
        <v>2</v>
      </c>
      <c r="B189" s="9">
        <v>0.1</v>
      </c>
      <c r="C189" t="s">
        <v>4</v>
      </c>
      <c r="F189">
        <v>7</v>
      </c>
      <c r="G189">
        <v>7</v>
      </c>
      <c r="H189">
        <v>9</v>
      </c>
      <c r="I189" s="19">
        <v>7</v>
      </c>
      <c r="J189">
        <v>7</v>
      </c>
      <c r="K189" s="11">
        <v>0</v>
      </c>
      <c r="L189" s="19">
        <v>10</v>
      </c>
      <c r="M189">
        <v>10</v>
      </c>
      <c r="N189" s="20">
        <v>10</v>
      </c>
      <c r="O189" s="20">
        <v>10</v>
      </c>
      <c r="P189">
        <v>10</v>
      </c>
      <c r="Q189" s="11">
        <v>10</v>
      </c>
      <c r="R189" s="11">
        <v>7</v>
      </c>
      <c r="S189" s="11">
        <v>7</v>
      </c>
      <c r="T189">
        <v>10</v>
      </c>
      <c r="U189">
        <v>7</v>
      </c>
      <c r="V189" s="20">
        <v>10</v>
      </c>
      <c r="W189" s="36"/>
      <c r="X189" s="34">
        <f>Main!$B189*Main!$A189*Main!F189</f>
        <v>1.4000000000000001</v>
      </c>
      <c r="Y189" s="34">
        <f>Main!$B189*Main!$A189*Main!G189</f>
        <v>1.4000000000000001</v>
      </c>
      <c r="Z189" s="34">
        <f>Main!$B189*Main!$A189*Main!H189</f>
        <v>1.8</v>
      </c>
      <c r="AA189" s="34">
        <f>Main!$B189*Main!$A189*Main!I189</f>
        <v>1.4000000000000001</v>
      </c>
      <c r="AB189" s="34">
        <f>Main!$B189*Main!$A189*Main!J189</f>
        <v>1.4000000000000001</v>
      </c>
      <c r="AC189" s="34">
        <f>Main!$B189*Main!$A189*Main!K189</f>
        <v>0</v>
      </c>
      <c r="AD189" s="34">
        <f>Main!$B189*Main!$A189*Main!L189</f>
        <v>2</v>
      </c>
      <c r="AE189" s="34">
        <f>Main!$B189*Main!$A189*Main!M189</f>
        <v>2</v>
      </c>
      <c r="AF189" s="34">
        <f>Main!$B189*Main!$A189*Main!N189</f>
        <v>2</v>
      </c>
      <c r="AG189" s="34">
        <f>Main!$B189*Main!$A189*Main!O189</f>
        <v>2</v>
      </c>
      <c r="AH189" s="34">
        <f>Main!$B189*Main!$A189*Main!P189</f>
        <v>2</v>
      </c>
      <c r="AI189" s="34">
        <f>Main!$B189*Main!$A189*Main!Q189</f>
        <v>2</v>
      </c>
      <c r="AJ189" s="34">
        <f>Main!$B189*Main!$A189*Main!R189</f>
        <v>1.4000000000000001</v>
      </c>
      <c r="AK189" s="34">
        <f>Main!$B189*Main!$A189*Main!S189</f>
        <v>1.4000000000000001</v>
      </c>
      <c r="AL189" s="34">
        <f>Main!$B189*Main!$A189*Main!T189</f>
        <v>2</v>
      </c>
      <c r="AM189" s="34">
        <f>Main!$B189*Main!$A189*Main!U189</f>
        <v>1.4000000000000001</v>
      </c>
      <c r="AN189" s="34">
        <f>Main!$B189*Main!$A189*Main!V189</f>
        <v>2</v>
      </c>
    </row>
    <row r="190" spans="1:40">
      <c r="B190" s="9"/>
      <c r="D190" t="s">
        <v>152</v>
      </c>
      <c r="F190" s="1"/>
      <c r="G190" s="1"/>
      <c r="H190" s="1"/>
      <c r="I190" s="1"/>
      <c r="J190" s="1"/>
      <c r="K190" s="1"/>
      <c r="L190" s="1"/>
      <c r="M190" s="1"/>
      <c r="N190" s="1"/>
      <c r="O190" s="1"/>
      <c r="P190" s="1"/>
      <c r="Q190" s="1"/>
      <c r="R190" s="1"/>
      <c r="S190" s="1"/>
      <c r="T190" s="1"/>
      <c r="U190" s="1"/>
      <c r="V190" s="1"/>
      <c r="W190" s="36"/>
      <c r="X190" s="34">
        <f>Main!$B190*Main!$A190*Main!F190</f>
        <v>0</v>
      </c>
      <c r="Y190" s="34">
        <f>Main!$B190*Main!$A190*Main!G190</f>
        <v>0</v>
      </c>
      <c r="Z190" s="34">
        <f>Main!$B190*Main!$A190*Main!H190</f>
        <v>0</v>
      </c>
      <c r="AA190" s="34">
        <f>Main!$B190*Main!$A190*Main!I190</f>
        <v>0</v>
      </c>
      <c r="AB190" s="34">
        <f>Main!$B190*Main!$A190*Main!J190</f>
        <v>0</v>
      </c>
      <c r="AC190" s="34">
        <f>Main!$B190*Main!$A190*Main!K190</f>
        <v>0</v>
      </c>
      <c r="AD190" s="34">
        <f>Main!$B190*Main!$A190*Main!L190</f>
        <v>0</v>
      </c>
      <c r="AE190" s="34">
        <f>Main!$B190*Main!$A190*Main!M190</f>
        <v>0</v>
      </c>
      <c r="AF190" s="34">
        <f>Main!$B190*Main!$A190*Main!N190</f>
        <v>0</v>
      </c>
      <c r="AG190" s="34">
        <f>Main!$B190*Main!$A190*Main!O190</f>
        <v>0</v>
      </c>
      <c r="AH190" s="34">
        <f>Main!$B190*Main!$A190*Main!P190</f>
        <v>0</v>
      </c>
      <c r="AI190" s="34">
        <f>Main!$B190*Main!$A190*Main!Q190</f>
        <v>0</v>
      </c>
      <c r="AJ190" s="34">
        <f>Main!$B190*Main!$A190*Main!R190</f>
        <v>0</v>
      </c>
      <c r="AK190" s="34">
        <f>Main!$B190*Main!$A190*Main!S190</f>
        <v>0</v>
      </c>
      <c r="AL190" s="34">
        <f>Main!$B190*Main!$A190*Main!T190</f>
        <v>0</v>
      </c>
      <c r="AM190" s="34">
        <f>Main!$B190*Main!$A190*Main!U190</f>
        <v>0</v>
      </c>
      <c r="AN190" s="34">
        <f>Main!$B190*Main!$A190*Main!V190</f>
        <v>0</v>
      </c>
    </row>
    <row r="191" spans="1:40">
      <c r="B191" s="9"/>
      <c r="D191" t="s">
        <v>156</v>
      </c>
      <c r="F191" s="1"/>
      <c r="G191" s="1"/>
      <c r="H191" s="1"/>
      <c r="I191" s="1"/>
      <c r="J191" s="1"/>
      <c r="K191" s="1"/>
      <c r="L191" s="1"/>
      <c r="M191" s="1"/>
      <c r="N191" s="1"/>
      <c r="O191" s="1"/>
      <c r="P191" s="1"/>
      <c r="Q191" s="1"/>
      <c r="R191" s="1"/>
      <c r="S191" s="1"/>
      <c r="T191" s="1"/>
      <c r="U191" s="1"/>
      <c r="V191" s="1"/>
      <c r="W191" s="36"/>
      <c r="X191" s="34">
        <f>Main!$B191*Main!$A191*Main!F191</f>
        <v>0</v>
      </c>
      <c r="Y191" s="34">
        <f>Main!$B191*Main!$A191*Main!G191</f>
        <v>0</v>
      </c>
      <c r="Z191" s="34">
        <f>Main!$B191*Main!$A191*Main!H191</f>
        <v>0</v>
      </c>
      <c r="AA191" s="34">
        <f>Main!$B191*Main!$A191*Main!I191</f>
        <v>0</v>
      </c>
      <c r="AB191" s="34">
        <f>Main!$B191*Main!$A191*Main!J191</f>
        <v>0</v>
      </c>
      <c r="AC191" s="34">
        <f>Main!$B191*Main!$A191*Main!K191</f>
        <v>0</v>
      </c>
      <c r="AD191" s="34">
        <f>Main!$B191*Main!$A191*Main!L191</f>
        <v>0</v>
      </c>
      <c r="AE191" s="34">
        <f>Main!$B191*Main!$A191*Main!M191</f>
        <v>0</v>
      </c>
      <c r="AF191" s="34">
        <f>Main!$B191*Main!$A191*Main!N191</f>
        <v>0</v>
      </c>
      <c r="AG191" s="34">
        <f>Main!$B191*Main!$A191*Main!O191</f>
        <v>0</v>
      </c>
      <c r="AH191" s="34">
        <f>Main!$B191*Main!$A191*Main!P191</f>
        <v>0</v>
      </c>
      <c r="AI191" s="34">
        <f>Main!$B191*Main!$A191*Main!Q191</f>
        <v>0</v>
      </c>
      <c r="AJ191" s="34">
        <f>Main!$B191*Main!$A191*Main!R191</f>
        <v>0</v>
      </c>
      <c r="AK191" s="34">
        <f>Main!$B191*Main!$A191*Main!S191</f>
        <v>0</v>
      </c>
      <c r="AL191" s="34">
        <f>Main!$B191*Main!$A191*Main!T191</f>
        <v>0</v>
      </c>
      <c r="AM191" s="34">
        <f>Main!$B191*Main!$A191*Main!U191</f>
        <v>0</v>
      </c>
      <c r="AN191" s="34">
        <f>Main!$B191*Main!$A191*Main!V191</f>
        <v>0</v>
      </c>
    </row>
    <row r="192" spans="1:40">
      <c r="B192" s="9"/>
      <c r="D192" t="s">
        <v>155</v>
      </c>
      <c r="F192" s="1"/>
      <c r="G192" s="1"/>
      <c r="H192" s="1"/>
      <c r="I192" s="1"/>
      <c r="J192" s="1"/>
      <c r="K192" s="1"/>
      <c r="L192" s="1"/>
      <c r="M192" s="1"/>
      <c r="N192" s="1"/>
      <c r="O192" s="1"/>
      <c r="P192" s="1"/>
      <c r="Q192" s="1"/>
      <c r="R192" s="1"/>
      <c r="S192" s="1"/>
      <c r="T192" s="1"/>
      <c r="U192" s="1"/>
      <c r="V192" s="1"/>
      <c r="W192" s="36"/>
      <c r="X192" s="34">
        <f>Main!$B192*Main!$A192*Main!F192</f>
        <v>0</v>
      </c>
      <c r="Y192" s="34">
        <f>Main!$B192*Main!$A192*Main!G192</f>
        <v>0</v>
      </c>
      <c r="Z192" s="34">
        <f>Main!$B192*Main!$A192*Main!H192</f>
        <v>0</v>
      </c>
      <c r="AA192" s="34">
        <f>Main!$B192*Main!$A192*Main!I192</f>
        <v>0</v>
      </c>
      <c r="AB192" s="34">
        <f>Main!$B192*Main!$A192*Main!J192</f>
        <v>0</v>
      </c>
      <c r="AC192" s="34">
        <f>Main!$B192*Main!$A192*Main!K192</f>
        <v>0</v>
      </c>
      <c r="AD192" s="34">
        <f>Main!$B192*Main!$A192*Main!L192</f>
        <v>0</v>
      </c>
      <c r="AE192" s="34">
        <f>Main!$B192*Main!$A192*Main!M192</f>
        <v>0</v>
      </c>
      <c r="AF192" s="34">
        <f>Main!$B192*Main!$A192*Main!N192</f>
        <v>0</v>
      </c>
      <c r="AG192" s="34">
        <f>Main!$B192*Main!$A192*Main!O192</f>
        <v>0</v>
      </c>
      <c r="AH192" s="34">
        <f>Main!$B192*Main!$A192*Main!P192</f>
        <v>0</v>
      </c>
      <c r="AI192" s="34">
        <f>Main!$B192*Main!$A192*Main!Q192</f>
        <v>0</v>
      </c>
      <c r="AJ192" s="34">
        <f>Main!$B192*Main!$A192*Main!R192</f>
        <v>0</v>
      </c>
      <c r="AK192" s="34">
        <f>Main!$B192*Main!$A192*Main!S192</f>
        <v>0</v>
      </c>
      <c r="AL192" s="34">
        <f>Main!$B192*Main!$A192*Main!T192</f>
        <v>0</v>
      </c>
      <c r="AM192" s="34">
        <f>Main!$B192*Main!$A192*Main!U192</f>
        <v>0</v>
      </c>
      <c r="AN192" s="34">
        <f>Main!$B192*Main!$A192*Main!V192</f>
        <v>0</v>
      </c>
    </row>
    <row r="193" spans="1:40">
      <c r="B193" s="9"/>
      <c r="D193" t="s">
        <v>153</v>
      </c>
      <c r="F193" s="1"/>
      <c r="G193" s="1"/>
      <c r="H193" s="1"/>
      <c r="I193" s="1"/>
      <c r="J193" s="1"/>
      <c r="K193" s="1"/>
      <c r="L193" s="1"/>
      <c r="M193" s="1"/>
      <c r="N193" s="1"/>
      <c r="O193" s="1"/>
      <c r="P193" s="1"/>
      <c r="Q193" s="1"/>
      <c r="R193" s="1"/>
      <c r="S193" s="1"/>
      <c r="T193" s="1"/>
      <c r="U193" s="1"/>
      <c r="V193" s="1"/>
      <c r="W193" s="36"/>
      <c r="X193" s="34">
        <f>Main!$B193*Main!$A193*Main!F193</f>
        <v>0</v>
      </c>
      <c r="Y193" s="34">
        <f>Main!$B193*Main!$A193*Main!G193</f>
        <v>0</v>
      </c>
      <c r="Z193" s="34">
        <f>Main!$B193*Main!$A193*Main!H193</f>
        <v>0</v>
      </c>
      <c r="AA193" s="34">
        <f>Main!$B193*Main!$A193*Main!I193</f>
        <v>0</v>
      </c>
      <c r="AB193" s="34">
        <f>Main!$B193*Main!$A193*Main!J193</f>
        <v>0</v>
      </c>
      <c r="AC193" s="34">
        <f>Main!$B193*Main!$A193*Main!K193</f>
        <v>0</v>
      </c>
      <c r="AD193" s="34">
        <f>Main!$B193*Main!$A193*Main!L193</f>
        <v>0</v>
      </c>
      <c r="AE193" s="34">
        <f>Main!$B193*Main!$A193*Main!M193</f>
        <v>0</v>
      </c>
      <c r="AF193" s="34">
        <f>Main!$B193*Main!$A193*Main!N193</f>
        <v>0</v>
      </c>
      <c r="AG193" s="34">
        <f>Main!$B193*Main!$A193*Main!O193</f>
        <v>0</v>
      </c>
      <c r="AH193" s="34">
        <f>Main!$B193*Main!$A193*Main!P193</f>
        <v>0</v>
      </c>
      <c r="AI193" s="34">
        <f>Main!$B193*Main!$A193*Main!Q193</f>
        <v>0</v>
      </c>
      <c r="AJ193" s="34">
        <f>Main!$B193*Main!$A193*Main!R193</f>
        <v>0</v>
      </c>
      <c r="AK193" s="34">
        <f>Main!$B193*Main!$A193*Main!S193</f>
        <v>0</v>
      </c>
      <c r="AL193" s="34">
        <f>Main!$B193*Main!$A193*Main!T193</f>
        <v>0</v>
      </c>
      <c r="AM193" s="34">
        <f>Main!$B193*Main!$A193*Main!U193</f>
        <v>0</v>
      </c>
      <c r="AN193" s="34">
        <f>Main!$B193*Main!$A193*Main!V193</f>
        <v>0</v>
      </c>
    </row>
    <row r="194" spans="1:40">
      <c r="B194" s="9"/>
      <c r="D194" t="s">
        <v>154</v>
      </c>
      <c r="F194" s="1"/>
      <c r="G194" s="1"/>
      <c r="H194" s="1"/>
      <c r="I194" s="1"/>
      <c r="J194" s="1"/>
      <c r="K194" s="1"/>
      <c r="L194" s="1"/>
      <c r="M194" s="1"/>
      <c r="N194" s="1"/>
      <c r="O194" s="1"/>
      <c r="P194" s="1"/>
      <c r="Q194" s="1"/>
      <c r="R194" s="1"/>
      <c r="S194" s="1"/>
      <c r="T194" s="1"/>
      <c r="U194" s="1"/>
      <c r="V194" s="1"/>
      <c r="W194" s="36"/>
      <c r="X194" s="34">
        <f>Main!$B194*Main!$A194*Main!F194</f>
        <v>0</v>
      </c>
      <c r="Y194" s="34">
        <f>Main!$B194*Main!$A194*Main!G194</f>
        <v>0</v>
      </c>
      <c r="Z194" s="34">
        <f>Main!$B194*Main!$A194*Main!H194</f>
        <v>0</v>
      </c>
      <c r="AA194" s="34">
        <f>Main!$B194*Main!$A194*Main!I194</f>
        <v>0</v>
      </c>
      <c r="AB194" s="34">
        <f>Main!$B194*Main!$A194*Main!J194</f>
        <v>0</v>
      </c>
      <c r="AC194" s="34">
        <f>Main!$B194*Main!$A194*Main!K194</f>
        <v>0</v>
      </c>
      <c r="AD194" s="34">
        <f>Main!$B194*Main!$A194*Main!L194</f>
        <v>0</v>
      </c>
      <c r="AE194" s="34">
        <f>Main!$B194*Main!$A194*Main!M194</f>
        <v>0</v>
      </c>
      <c r="AF194" s="34">
        <f>Main!$B194*Main!$A194*Main!N194</f>
        <v>0</v>
      </c>
      <c r="AG194" s="34">
        <f>Main!$B194*Main!$A194*Main!O194</f>
        <v>0</v>
      </c>
      <c r="AH194" s="34">
        <f>Main!$B194*Main!$A194*Main!P194</f>
        <v>0</v>
      </c>
      <c r="AI194" s="34">
        <f>Main!$B194*Main!$A194*Main!Q194</f>
        <v>0</v>
      </c>
      <c r="AJ194" s="34">
        <f>Main!$B194*Main!$A194*Main!R194</f>
        <v>0</v>
      </c>
      <c r="AK194" s="34">
        <f>Main!$B194*Main!$A194*Main!S194</f>
        <v>0</v>
      </c>
      <c r="AL194" s="34">
        <f>Main!$B194*Main!$A194*Main!T194</f>
        <v>0</v>
      </c>
      <c r="AM194" s="34">
        <f>Main!$B194*Main!$A194*Main!U194</f>
        <v>0</v>
      </c>
      <c r="AN194" s="34">
        <f>Main!$B194*Main!$A194*Main!V194</f>
        <v>0</v>
      </c>
    </row>
    <row r="195" spans="1:40">
      <c r="A195" s="4">
        <v>2</v>
      </c>
      <c r="B195" s="9">
        <v>0.1</v>
      </c>
      <c r="C195" t="s">
        <v>5</v>
      </c>
      <c r="F195">
        <v>7</v>
      </c>
      <c r="G195" s="11">
        <v>1</v>
      </c>
      <c r="H195">
        <v>9</v>
      </c>
      <c r="I195" s="19">
        <v>7</v>
      </c>
      <c r="J195">
        <v>0</v>
      </c>
      <c r="K195">
        <v>8</v>
      </c>
      <c r="L195">
        <v>7</v>
      </c>
      <c r="M195">
        <v>7</v>
      </c>
      <c r="N195" s="20">
        <v>10</v>
      </c>
      <c r="O195" s="19">
        <v>5</v>
      </c>
      <c r="P195">
        <v>10</v>
      </c>
      <c r="Q195" s="11">
        <v>10</v>
      </c>
      <c r="R195" s="11">
        <v>7</v>
      </c>
      <c r="S195" s="11">
        <v>7</v>
      </c>
      <c r="T195" s="11">
        <v>1</v>
      </c>
      <c r="U195" s="15">
        <v>3</v>
      </c>
      <c r="V195" s="19">
        <v>1</v>
      </c>
      <c r="W195" s="36"/>
      <c r="X195" s="34">
        <f>Main!$B195*Main!$A195*Main!F195</f>
        <v>1.4000000000000001</v>
      </c>
      <c r="Y195" s="34">
        <f>Main!$B195*Main!$A195*Main!G195</f>
        <v>0.2</v>
      </c>
      <c r="Z195" s="34">
        <f>Main!$B195*Main!$A195*Main!H195</f>
        <v>1.8</v>
      </c>
      <c r="AA195" s="34">
        <f>Main!$B195*Main!$A195*Main!I195</f>
        <v>1.4000000000000001</v>
      </c>
      <c r="AB195" s="34">
        <f>Main!$B195*Main!$A195*Main!J195</f>
        <v>0</v>
      </c>
      <c r="AC195" s="34">
        <f>Main!$B195*Main!$A195*Main!K195</f>
        <v>1.6</v>
      </c>
      <c r="AD195" s="34">
        <f>Main!$B195*Main!$A195*Main!L195</f>
        <v>1.4000000000000001</v>
      </c>
      <c r="AE195" s="34">
        <f>Main!$B195*Main!$A195*Main!M195</f>
        <v>1.4000000000000001</v>
      </c>
      <c r="AF195" s="34">
        <f>Main!$B195*Main!$A195*Main!N195</f>
        <v>2</v>
      </c>
      <c r="AG195" s="34">
        <f>Main!$B195*Main!$A195*Main!O195</f>
        <v>1</v>
      </c>
      <c r="AH195" s="34">
        <f>Main!$B195*Main!$A195*Main!P195</f>
        <v>2</v>
      </c>
      <c r="AI195" s="34">
        <f>Main!$B195*Main!$A195*Main!Q195</f>
        <v>2</v>
      </c>
      <c r="AJ195" s="34">
        <f>Main!$B195*Main!$A195*Main!R195</f>
        <v>1.4000000000000001</v>
      </c>
      <c r="AK195" s="34">
        <f>Main!$B195*Main!$A195*Main!S195</f>
        <v>1.4000000000000001</v>
      </c>
      <c r="AL195" s="34">
        <f>Main!$B195*Main!$A195*Main!T195</f>
        <v>0.2</v>
      </c>
      <c r="AM195" s="34">
        <f>Main!$B195*Main!$A195*Main!U195</f>
        <v>0.60000000000000009</v>
      </c>
      <c r="AN195" s="34">
        <f>Main!$B195*Main!$A195*Main!V195</f>
        <v>0.2</v>
      </c>
    </row>
    <row r="196" spans="1:40">
      <c r="B196" s="9"/>
      <c r="D196" t="s">
        <v>152</v>
      </c>
      <c r="F196" s="1"/>
      <c r="G196" s="1"/>
      <c r="H196" s="1"/>
      <c r="I196" s="1"/>
      <c r="J196" s="1"/>
      <c r="K196" s="1"/>
      <c r="L196" s="1"/>
      <c r="M196" s="1"/>
      <c r="N196" s="1"/>
      <c r="O196" s="1"/>
      <c r="P196" s="1"/>
      <c r="Q196" s="1"/>
      <c r="R196" s="1"/>
      <c r="S196" s="1"/>
      <c r="T196" s="1"/>
      <c r="U196" s="1"/>
      <c r="V196" s="1"/>
      <c r="W196" s="36"/>
      <c r="X196" s="34">
        <f>Main!$B196*Main!$A196*Main!F196</f>
        <v>0</v>
      </c>
      <c r="Y196" s="34">
        <f>Main!$B196*Main!$A196*Main!G196</f>
        <v>0</v>
      </c>
      <c r="Z196" s="34">
        <f>Main!$B196*Main!$A196*Main!H196</f>
        <v>0</v>
      </c>
      <c r="AA196" s="34">
        <f>Main!$B196*Main!$A196*Main!I196</f>
        <v>0</v>
      </c>
      <c r="AB196" s="34">
        <f>Main!$B196*Main!$A196*Main!J196</f>
        <v>0</v>
      </c>
      <c r="AC196" s="34">
        <f>Main!$B196*Main!$A196*Main!K196</f>
        <v>0</v>
      </c>
      <c r="AD196" s="34">
        <f>Main!$B196*Main!$A196*Main!L196</f>
        <v>0</v>
      </c>
      <c r="AE196" s="34">
        <f>Main!$B196*Main!$A196*Main!M196</f>
        <v>0</v>
      </c>
      <c r="AF196" s="34">
        <f>Main!$B196*Main!$A196*Main!N196</f>
        <v>0</v>
      </c>
      <c r="AG196" s="34">
        <f>Main!$B196*Main!$A196*Main!O196</f>
        <v>0</v>
      </c>
      <c r="AH196" s="34">
        <f>Main!$B196*Main!$A196*Main!P196</f>
        <v>0</v>
      </c>
      <c r="AI196" s="34">
        <f>Main!$B196*Main!$A196*Main!Q196</f>
        <v>0</v>
      </c>
      <c r="AJ196" s="34">
        <f>Main!$B196*Main!$A196*Main!R196</f>
        <v>0</v>
      </c>
      <c r="AK196" s="34">
        <f>Main!$B196*Main!$A196*Main!S196</f>
        <v>0</v>
      </c>
      <c r="AL196" s="34">
        <f>Main!$B196*Main!$A196*Main!T196</f>
        <v>0</v>
      </c>
      <c r="AM196" s="34">
        <f>Main!$B196*Main!$A196*Main!U196</f>
        <v>0</v>
      </c>
      <c r="AN196" s="34">
        <f>Main!$B196*Main!$A196*Main!V196</f>
        <v>0</v>
      </c>
    </row>
    <row r="197" spans="1:40">
      <c r="B197" s="9"/>
      <c r="D197" s="9" t="s">
        <v>223</v>
      </c>
      <c r="F197" s="1"/>
      <c r="G197" s="1"/>
      <c r="H197" s="1"/>
      <c r="I197" s="1"/>
      <c r="J197" s="1"/>
      <c r="K197" s="1"/>
      <c r="L197" s="1"/>
      <c r="M197" s="1"/>
      <c r="N197" s="1"/>
      <c r="O197" s="1"/>
      <c r="P197" s="1"/>
      <c r="Q197" s="1"/>
      <c r="R197" s="1"/>
      <c r="S197" s="1"/>
      <c r="T197" s="1"/>
      <c r="U197" s="1"/>
      <c r="V197" s="1"/>
      <c r="W197" s="36"/>
      <c r="X197" s="34">
        <f>Main!$B197*Main!$A197*Main!F197</f>
        <v>0</v>
      </c>
      <c r="Y197" s="34">
        <f>Main!$B197*Main!$A197*Main!G197</f>
        <v>0</v>
      </c>
      <c r="Z197" s="34">
        <f>Main!$B197*Main!$A197*Main!H197</f>
        <v>0</v>
      </c>
      <c r="AA197" s="34">
        <f>Main!$B197*Main!$A197*Main!I197</f>
        <v>0</v>
      </c>
      <c r="AB197" s="34">
        <f>Main!$B197*Main!$A197*Main!J197</f>
        <v>0</v>
      </c>
      <c r="AC197" s="34">
        <f>Main!$B197*Main!$A197*Main!K197</f>
        <v>0</v>
      </c>
      <c r="AD197" s="34">
        <f>Main!$B197*Main!$A197*Main!L197</f>
        <v>0</v>
      </c>
      <c r="AE197" s="34">
        <f>Main!$B197*Main!$A197*Main!M197</f>
        <v>0</v>
      </c>
      <c r="AF197" s="34">
        <f>Main!$B197*Main!$A197*Main!N197</f>
        <v>0</v>
      </c>
      <c r="AG197" s="34">
        <f>Main!$B197*Main!$A197*Main!O197</f>
        <v>0</v>
      </c>
      <c r="AH197" s="34">
        <f>Main!$B197*Main!$A197*Main!P197</f>
        <v>0</v>
      </c>
      <c r="AI197" s="34">
        <f>Main!$B197*Main!$A197*Main!Q197</f>
        <v>0</v>
      </c>
      <c r="AJ197" s="34">
        <f>Main!$B197*Main!$A197*Main!R197</f>
        <v>0</v>
      </c>
      <c r="AK197" s="34">
        <f>Main!$B197*Main!$A197*Main!S197</f>
        <v>0</v>
      </c>
      <c r="AL197" s="34">
        <f>Main!$B197*Main!$A197*Main!T197</f>
        <v>0</v>
      </c>
      <c r="AM197" s="34">
        <f>Main!$B197*Main!$A197*Main!U197</f>
        <v>0</v>
      </c>
      <c r="AN197" s="34">
        <f>Main!$B197*Main!$A197*Main!V197</f>
        <v>0</v>
      </c>
    </row>
    <row r="198" spans="1:40">
      <c r="B198" s="9"/>
      <c r="D198" s="9" t="s">
        <v>224</v>
      </c>
      <c r="F198" s="1"/>
      <c r="G198" s="1"/>
      <c r="H198" s="1"/>
      <c r="I198" s="1"/>
      <c r="J198" s="1"/>
      <c r="K198" s="1"/>
      <c r="L198" s="1"/>
      <c r="M198" s="1"/>
      <c r="N198" s="1"/>
      <c r="O198" s="1"/>
      <c r="P198" s="1"/>
      <c r="Q198" s="1"/>
      <c r="R198" s="1"/>
      <c r="S198" s="1"/>
      <c r="T198" s="1"/>
      <c r="U198" s="1"/>
      <c r="V198" s="1"/>
      <c r="W198" s="36"/>
      <c r="X198" s="34">
        <f>Main!$B198*Main!$A198*Main!F198</f>
        <v>0</v>
      </c>
      <c r="Y198" s="34">
        <f>Main!$B198*Main!$A198*Main!G198</f>
        <v>0</v>
      </c>
      <c r="Z198" s="34">
        <f>Main!$B198*Main!$A198*Main!H198</f>
        <v>0</v>
      </c>
      <c r="AA198" s="34">
        <f>Main!$B198*Main!$A198*Main!I198</f>
        <v>0</v>
      </c>
      <c r="AB198" s="34">
        <f>Main!$B198*Main!$A198*Main!J198</f>
        <v>0</v>
      </c>
      <c r="AC198" s="34">
        <f>Main!$B198*Main!$A198*Main!K198</f>
        <v>0</v>
      </c>
      <c r="AD198" s="34">
        <f>Main!$B198*Main!$A198*Main!L198</f>
        <v>0</v>
      </c>
      <c r="AE198" s="34">
        <f>Main!$B198*Main!$A198*Main!M198</f>
        <v>0</v>
      </c>
      <c r="AF198" s="34">
        <f>Main!$B198*Main!$A198*Main!N198</f>
        <v>0</v>
      </c>
      <c r="AG198" s="34">
        <f>Main!$B198*Main!$A198*Main!O198</f>
        <v>0</v>
      </c>
      <c r="AH198" s="34">
        <f>Main!$B198*Main!$A198*Main!P198</f>
        <v>0</v>
      </c>
      <c r="AI198" s="34">
        <f>Main!$B198*Main!$A198*Main!Q198</f>
        <v>0</v>
      </c>
      <c r="AJ198" s="34">
        <f>Main!$B198*Main!$A198*Main!R198</f>
        <v>0</v>
      </c>
      <c r="AK198" s="34">
        <f>Main!$B198*Main!$A198*Main!S198</f>
        <v>0</v>
      </c>
      <c r="AL198" s="34">
        <f>Main!$B198*Main!$A198*Main!T198</f>
        <v>0</v>
      </c>
      <c r="AM198" s="34">
        <f>Main!$B198*Main!$A198*Main!U198</f>
        <v>0</v>
      </c>
      <c r="AN198" s="34">
        <f>Main!$B198*Main!$A198*Main!V198</f>
        <v>0</v>
      </c>
    </row>
    <row r="199" spans="1:40">
      <c r="B199" s="9"/>
      <c r="D199" t="s">
        <v>153</v>
      </c>
      <c r="F199" s="1"/>
      <c r="G199" s="1"/>
      <c r="H199" s="1"/>
      <c r="I199" s="1"/>
      <c r="J199" s="1"/>
      <c r="K199" s="1"/>
      <c r="L199" s="1"/>
      <c r="M199" s="1"/>
      <c r="N199" s="1"/>
      <c r="O199" s="1"/>
      <c r="P199" s="1"/>
      <c r="Q199" s="1"/>
      <c r="R199" s="1"/>
      <c r="S199" s="1"/>
      <c r="T199" s="1"/>
      <c r="U199" s="1"/>
      <c r="V199" s="1"/>
      <c r="W199" s="36"/>
      <c r="X199" s="34">
        <f>Main!$B199*Main!$A199*Main!F199</f>
        <v>0</v>
      </c>
      <c r="Y199" s="34">
        <f>Main!$B199*Main!$A199*Main!G199</f>
        <v>0</v>
      </c>
      <c r="Z199" s="34">
        <f>Main!$B199*Main!$A199*Main!H199</f>
        <v>0</v>
      </c>
      <c r="AA199" s="34">
        <f>Main!$B199*Main!$A199*Main!I199</f>
        <v>0</v>
      </c>
      <c r="AB199" s="34">
        <f>Main!$B199*Main!$A199*Main!J199</f>
        <v>0</v>
      </c>
      <c r="AC199" s="34">
        <f>Main!$B199*Main!$A199*Main!K199</f>
        <v>0</v>
      </c>
      <c r="AD199" s="34">
        <f>Main!$B199*Main!$A199*Main!L199</f>
        <v>0</v>
      </c>
      <c r="AE199" s="34">
        <f>Main!$B199*Main!$A199*Main!M199</f>
        <v>0</v>
      </c>
      <c r="AF199" s="34">
        <f>Main!$B199*Main!$A199*Main!N199</f>
        <v>0</v>
      </c>
      <c r="AG199" s="34">
        <f>Main!$B199*Main!$A199*Main!O199</f>
        <v>0</v>
      </c>
      <c r="AH199" s="34">
        <f>Main!$B199*Main!$A199*Main!P199</f>
        <v>0</v>
      </c>
      <c r="AI199" s="34">
        <f>Main!$B199*Main!$A199*Main!Q199</f>
        <v>0</v>
      </c>
      <c r="AJ199" s="34">
        <f>Main!$B199*Main!$A199*Main!R199</f>
        <v>0</v>
      </c>
      <c r="AK199" s="34">
        <f>Main!$B199*Main!$A199*Main!S199</f>
        <v>0</v>
      </c>
      <c r="AL199" s="34">
        <f>Main!$B199*Main!$A199*Main!T199</f>
        <v>0</v>
      </c>
      <c r="AM199" s="34">
        <f>Main!$B199*Main!$A199*Main!U199</f>
        <v>0</v>
      </c>
      <c r="AN199" s="34">
        <f>Main!$B199*Main!$A199*Main!V199</f>
        <v>0</v>
      </c>
    </row>
    <row r="200" spans="1:40">
      <c r="B200" s="9"/>
      <c r="D200" t="s">
        <v>154</v>
      </c>
      <c r="F200" s="1"/>
      <c r="G200" s="1"/>
      <c r="H200" s="1"/>
      <c r="I200" s="1"/>
      <c r="J200" s="1"/>
      <c r="K200" s="1"/>
      <c r="L200" s="1"/>
      <c r="M200" s="1"/>
      <c r="N200" s="1"/>
      <c r="O200" s="1"/>
      <c r="P200" s="1"/>
      <c r="Q200" s="1"/>
      <c r="R200" s="1"/>
      <c r="S200" s="1"/>
      <c r="T200" s="1"/>
      <c r="U200" s="1"/>
      <c r="V200" s="1"/>
      <c r="W200" s="36"/>
      <c r="X200" s="34">
        <f>Main!$B200*Main!$A200*Main!F200</f>
        <v>0</v>
      </c>
      <c r="Y200" s="34">
        <f>Main!$B200*Main!$A200*Main!G200</f>
        <v>0</v>
      </c>
      <c r="Z200" s="34">
        <f>Main!$B200*Main!$A200*Main!H200</f>
        <v>0</v>
      </c>
      <c r="AA200" s="34">
        <f>Main!$B200*Main!$A200*Main!I200</f>
        <v>0</v>
      </c>
      <c r="AB200" s="34">
        <f>Main!$B200*Main!$A200*Main!J200</f>
        <v>0</v>
      </c>
      <c r="AC200" s="34">
        <f>Main!$B200*Main!$A200*Main!K200</f>
        <v>0</v>
      </c>
      <c r="AD200" s="34">
        <f>Main!$B200*Main!$A200*Main!L200</f>
        <v>0</v>
      </c>
      <c r="AE200" s="34">
        <f>Main!$B200*Main!$A200*Main!M200</f>
        <v>0</v>
      </c>
      <c r="AF200" s="34">
        <f>Main!$B200*Main!$A200*Main!N200</f>
        <v>0</v>
      </c>
      <c r="AG200" s="34">
        <f>Main!$B200*Main!$A200*Main!O200</f>
        <v>0</v>
      </c>
      <c r="AH200" s="34">
        <f>Main!$B200*Main!$A200*Main!P200</f>
        <v>0</v>
      </c>
      <c r="AI200" s="34">
        <f>Main!$B200*Main!$A200*Main!Q200</f>
        <v>0</v>
      </c>
      <c r="AJ200" s="34">
        <f>Main!$B200*Main!$A200*Main!R200</f>
        <v>0</v>
      </c>
      <c r="AK200" s="34">
        <f>Main!$B200*Main!$A200*Main!S200</f>
        <v>0</v>
      </c>
      <c r="AL200" s="34">
        <f>Main!$B200*Main!$A200*Main!T200</f>
        <v>0</v>
      </c>
      <c r="AM200" s="34">
        <f>Main!$B200*Main!$A200*Main!U200</f>
        <v>0</v>
      </c>
      <c r="AN200" s="34">
        <f>Main!$B200*Main!$A200*Main!V200</f>
        <v>0</v>
      </c>
    </row>
    <row r="201" spans="1:40">
      <c r="A201" s="14">
        <v>2</v>
      </c>
      <c r="B201" s="9">
        <v>0.1</v>
      </c>
      <c r="C201" t="s">
        <v>131</v>
      </c>
      <c r="F201" s="11">
        <v>10</v>
      </c>
      <c r="G201" s="11">
        <v>10</v>
      </c>
      <c r="H201" s="11">
        <v>10</v>
      </c>
      <c r="I201" s="11">
        <v>10</v>
      </c>
      <c r="J201" s="11">
        <v>10</v>
      </c>
      <c r="K201" s="11">
        <v>10</v>
      </c>
      <c r="L201" s="11">
        <v>0</v>
      </c>
      <c r="M201" s="11">
        <v>10</v>
      </c>
      <c r="N201" s="11">
        <v>8</v>
      </c>
      <c r="O201" s="11">
        <v>10</v>
      </c>
      <c r="P201" s="11">
        <v>0</v>
      </c>
      <c r="Q201" s="11">
        <v>0</v>
      </c>
      <c r="R201" s="11">
        <v>10</v>
      </c>
      <c r="S201" s="11">
        <v>10</v>
      </c>
      <c r="T201" s="11">
        <v>10</v>
      </c>
      <c r="U201" s="11">
        <v>10</v>
      </c>
      <c r="V201" s="11">
        <v>10</v>
      </c>
      <c r="W201" s="36"/>
      <c r="X201" s="34">
        <f>Main!$B201*Main!$A201*Main!F201</f>
        <v>2</v>
      </c>
      <c r="Y201" s="34">
        <f>Main!$B201*Main!$A201*Main!G201</f>
        <v>2</v>
      </c>
      <c r="Z201" s="34">
        <f>Main!$B201*Main!$A201*Main!H201</f>
        <v>2</v>
      </c>
      <c r="AA201" s="34">
        <f>Main!$B201*Main!$A201*Main!I201</f>
        <v>2</v>
      </c>
      <c r="AB201" s="34">
        <f>Main!$B201*Main!$A201*Main!J201</f>
        <v>2</v>
      </c>
      <c r="AC201" s="34">
        <f>Main!$B201*Main!$A201*Main!K201</f>
        <v>2</v>
      </c>
      <c r="AD201" s="34">
        <f>Main!$B201*Main!$A201*Main!L201</f>
        <v>0</v>
      </c>
      <c r="AE201" s="34">
        <f>Main!$B201*Main!$A201*Main!M201</f>
        <v>2</v>
      </c>
      <c r="AF201" s="34">
        <f>Main!$B201*Main!$A201*Main!N201</f>
        <v>1.6</v>
      </c>
      <c r="AG201" s="34">
        <f>Main!$B201*Main!$A201*Main!O201</f>
        <v>2</v>
      </c>
      <c r="AH201" s="34">
        <f>Main!$B201*Main!$A201*Main!P201</f>
        <v>0</v>
      </c>
      <c r="AI201" s="34">
        <f>Main!$B201*Main!$A201*Main!Q201</f>
        <v>0</v>
      </c>
      <c r="AJ201" s="34">
        <f>Main!$B201*Main!$A201*Main!R201</f>
        <v>2</v>
      </c>
      <c r="AK201" s="34">
        <f>Main!$B201*Main!$A201*Main!S201</f>
        <v>2</v>
      </c>
      <c r="AL201" s="34">
        <f>Main!$B201*Main!$A201*Main!T201</f>
        <v>2</v>
      </c>
      <c r="AM201" s="34">
        <f>Main!$B201*Main!$A201*Main!U201</f>
        <v>2</v>
      </c>
      <c r="AN201" s="34">
        <f>Main!$B201*Main!$A201*Main!V201</f>
        <v>2</v>
      </c>
    </row>
    <row r="202" spans="1:40">
      <c r="B202" s="9"/>
      <c r="D202" t="s">
        <v>132</v>
      </c>
      <c r="F202" s="1"/>
      <c r="G202" s="1"/>
      <c r="H202" s="1"/>
      <c r="I202" s="1"/>
      <c r="J202" s="1"/>
      <c r="K202" s="1"/>
      <c r="L202" s="1"/>
      <c r="M202" s="1"/>
      <c r="N202" s="1"/>
      <c r="O202" s="1"/>
      <c r="P202" s="1"/>
      <c r="Q202" s="1"/>
      <c r="R202" s="1"/>
      <c r="S202" s="1"/>
      <c r="T202" s="1"/>
      <c r="U202" s="1"/>
      <c r="V202" s="1"/>
      <c r="W202" s="36"/>
      <c r="X202" s="34">
        <f>Main!$B202*Main!$A202*Main!F202</f>
        <v>0</v>
      </c>
      <c r="Y202" s="34">
        <f>Main!$B202*Main!$A202*Main!G202</f>
        <v>0</v>
      </c>
      <c r="Z202" s="34">
        <f>Main!$B202*Main!$A202*Main!H202</f>
        <v>0</v>
      </c>
      <c r="AA202" s="34">
        <f>Main!$B202*Main!$A202*Main!I202</f>
        <v>0</v>
      </c>
      <c r="AB202" s="34">
        <f>Main!$B202*Main!$A202*Main!J202</f>
        <v>0</v>
      </c>
      <c r="AC202" s="34">
        <f>Main!$B202*Main!$A202*Main!K202</f>
        <v>0</v>
      </c>
      <c r="AD202" s="34">
        <f>Main!$B202*Main!$A202*Main!L202</f>
        <v>0</v>
      </c>
      <c r="AE202" s="34">
        <f>Main!$B202*Main!$A202*Main!M202</f>
        <v>0</v>
      </c>
      <c r="AF202" s="34">
        <f>Main!$B202*Main!$A202*Main!N202</f>
        <v>0</v>
      </c>
      <c r="AG202" s="34">
        <f>Main!$B202*Main!$A202*Main!O202</f>
        <v>0</v>
      </c>
      <c r="AH202" s="34">
        <f>Main!$B202*Main!$A202*Main!P202</f>
        <v>0</v>
      </c>
      <c r="AI202" s="34">
        <f>Main!$B202*Main!$A202*Main!Q202</f>
        <v>0</v>
      </c>
      <c r="AJ202" s="34">
        <f>Main!$B202*Main!$A202*Main!R202</f>
        <v>0</v>
      </c>
      <c r="AK202" s="34">
        <f>Main!$B202*Main!$A202*Main!S202</f>
        <v>0</v>
      </c>
      <c r="AL202" s="34">
        <f>Main!$B202*Main!$A202*Main!T202</f>
        <v>0</v>
      </c>
      <c r="AM202" s="34">
        <f>Main!$B202*Main!$A202*Main!U202</f>
        <v>0</v>
      </c>
      <c r="AN202" s="34">
        <f>Main!$B202*Main!$A202*Main!V202</f>
        <v>0</v>
      </c>
    </row>
    <row r="203" spans="1:40">
      <c r="B203" s="9"/>
      <c r="D203" t="s">
        <v>133</v>
      </c>
      <c r="F203" s="1"/>
      <c r="G203" s="1"/>
      <c r="H203" s="1"/>
      <c r="I203" s="1"/>
      <c r="J203" s="1"/>
      <c r="K203" s="1"/>
      <c r="L203" s="1"/>
      <c r="M203" s="1"/>
      <c r="N203" s="1"/>
      <c r="O203" s="1"/>
      <c r="P203" s="1"/>
      <c r="Q203" s="1"/>
      <c r="R203" s="1"/>
      <c r="S203" s="1"/>
      <c r="T203" s="1"/>
      <c r="U203" s="1"/>
      <c r="V203" s="1"/>
      <c r="W203" s="36"/>
      <c r="X203" s="34">
        <f>Main!$B203*Main!$A203*Main!F203</f>
        <v>0</v>
      </c>
      <c r="Y203" s="34">
        <f>Main!$B203*Main!$A203*Main!G203</f>
        <v>0</v>
      </c>
      <c r="Z203" s="34">
        <f>Main!$B203*Main!$A203*Main!H203</f>
        <v>0</v>
      </c>
      <c r="AA203" s="34">
        <f>Main!$B203*Main!$A203*Main!I203</f>
        <v>0</v>
      </c>
      <c r="AB203" s="34">
        <f>Main!$B203*Main!$A203*Main!J203</f>
        <v>0</v>
      </c>
      <c r="AC203" s="34">
        <f>Main!$B203*Main!$A203*Main!K203</f>
        <v>0</v>
      </c>
      <c r="AD203" s="34">
        <f>Main!$B203*Main!$A203*Main!L203</f>
        <v>0</v>
      </c>
      <c r="AE203" s="34">
        <f>Main!$B203*Main!$A203*Main!M203</f>
        <v>0</v>
      </c>
      <c r="AF203" s="34">
        <f>Main!$B203*Main!$A203*Main!N203</f>
        <v>0</v>
      </c>
      <c r="AG203" s="34">
        <f>Main!$B203*Main!$A203*Main!O203</f>
        <v>0</v>
      </c>
      <c r="AH203" s="34">
        <f>Main!$B203*Main!$A203*Main!P203</f>
        <v>0</v>
      </c>
      <c r="AI203" s="34">
        <f>Main!$B203*Main!$A203*Main!Q203</f>
        <v>0</v>
      </c>
      <c r="AJ203" s="34">
        <f>Main!$B203*Main!$A203*Main!R203</f>
        <v>0</v>
      </c>
      <c r="AK203" s="34">
        <f>Main!$B203*Main!$A203*Main!S203</f>
        <v>0</v>
      </c>
      <c r="AL203" s="34">
        <f>Main!$B203*Main!$A203*Main!T203</f>
        <v>0</v>
      </c>
      <c r="AM203" s="34">
        <f>Main!$B203*Main!$A203*Main!U203</f>
        <v>0</v>
      </c>
      <c r="AN203" s="34">
        <f>Main!$B203*Main!$A203*Main!V203</f>
        <v>0</v>
      </c>
    </row>
    <row r="204" spans="1:40">
      <c r="B204" s="9"/>
      <c r="D204" t="s">
        <v>134</v>
      </c>
      <c r="F204" s="1"/>
      <c r="G204" s="1"/>
      <c r="H204" s="1"/>
      <c r="I204" s="1"/>
      <c r="J204" s="1"/>
      <c r="K204" s="1"/>
      <c r="L204" s="1"/>
      <c r="M204" s="1"/>
      <c r="N204" s="1"/>
      <c r="O204" s="1"/>
      <c r="P204" s="1"/>
      <c r="Q204" s="1"/>
      <c r="R204" s="1"/>
      <c r="S204" s="1"/>
      <c r="T204" s="1"/>
      <c r="U204" s="1"/>
      <c r="V204" s="1"/>
      <c r="W204" s="36"/>
      <c r="X204" s="34">
        <f>Main!$B204*Main!$A204*Main!F204</f>
        <v>0</v>
      </c>
      <c r="Y204" s="34">
        <f>Main!$B204*Main!$A204*Main!G204</f>
        <v>0</v>
      </c>
      <c r="Z204" s="34">
        <f>Main!$B204*Main!$A204*Main!H204</f>
        <v>0</v>
      </c>
      <c r="AA204" s="34">
        <f>Main!$B204*Main!$A204*Main!I204</f>
        <v>0</v>
      </c>
      <c r="AB204" s="34">
        <f>Main!$B204*Main!$A204*Main!J204</f>
        <v>0</v>
      </c>
      <c r="AC204" s="34">
        <f>Main!$B204*Main!$A204*Main!K204</f>
        <v>0</v>
      </c>
      <c r="AD204" s="34">
        <f>Main!$B204*Main!$A204*Main!L204</f>
        <v>0</v>
      </c>
      <c r="AE204" s="34">
        <f>Main!$B204*Main!$A204*Main!M204</f>
        <v>0</v>
      </c>
      <c r="AF204" s="34">
        <f>Main!$B204*Main!$A204*Main!N204</f>
        <v>0</v>
      </c>
      <c r="AG204" s="34">
        <f>Main!$B204*Main!$A204*Main!O204</f>
        <v>0</v>
      </c>
      <c r="AH204" s="34">
        <f>Main!$B204*Main!$A204*Main!P204</f>
        <v>0</v>
      </c>
      <c r="AI204" s="34">
        <f>Main!$B204*Main!$A204*Main!Q204</f>
        <v>0</v>
      </c>
      <c r="AJ204" s="34">
        <f>Main!$B204*Main!$A204*Main!R204</f>
        <v>0</v>
      </c>
      <c r="AK204" s="34">
        <f>Main!$B204*Main!$A204*Main!S204</f>
        <v>0</v>
      </c>
      <c r="AL204" s="34">
        <f>Main!$B204*Main!$A204*Main!T204</f>
        <v>0</v>
      </c>
      <c r="AM204" s="34">
        <f>Main!$B204*Main!$A204*Main!U204</f>
        <v>0</v>
      </c>
      <c r="AN204" s="34">
        <f>Main!$B204*Main!$A204*Main!V204</f>
        <v>0</v>
      </c>
    </row>
    <row r="205" spans="1:40">
      <c r="B205" s="9"/>
      <c r="D205" t="s">
        <v>130</v>
      </c>
      <c r="F205" s="1"/>
      <c r="G205" s="1"/>
      <c r="H205" s="1"/>
      <c r="I205" s="1"/>
      <c r="J205" s="1"/>
      <c r="K205" s="1"/>
      <c r="L205" s="1"/>
      <c r="M205" s="1"/>
      <c r="N205" s="1"/>
      <c r="O205" s="1"/>
      <c r="P205" s="1"/>
      <c r="Q205" s="1"/>
      <c r="R205" s="1"/>
      <c r="S205" s="1"/>
      <c r="T205" s="1"/>
      <c r="U205" s="1"/>
      <c r="V205" s="1"/>
      <c r="W205" s="36"/>
      <c r="X205" s="34">
        <f>Main!$B205*Main!$A205*Main!F205</f>
        <v>0</v>
      </c>
      <c r="Y205" s="34">
        <f>Main!$B205*Main!$A205*Main!G205</f>
        <v>0</v>
      </c>
      <c r="Z205" s="34">
        <f>Main!$B205*Main!$A205*Main!H205</f>
        <v>0</v>
      </c>
      <c r="AA205" s="34">
        <f>Main!$B205*Main!$A205*Main!I205</f>
        <v>0</v>
      </c>
      <c r="AB205" s="34">
        <f>Main!$B205*Main!$A205*Main!J205</f>
        <v>0</v>
      </c>
      <c r="AC205" s="34">
        <f>Main!$B205*Main!$A205*Main!K205</f>
        <v>0</v>
      </c>
      <c r="AD205" s="34">
        <f>Main!$B205*Main!$A205*Main!L205</f>
        <v>0</v>
      </c>
      <c r="AE205" s="34">
        <f>Main!$B205*Main!$A205*Main!M205</f>
        <v>0</v>
      </c>
      <c r="AF205" s="34">
        <f>Main!$B205*Main!$A205*Main!N205</f>
        <v>0</v>
      </c>
      <c r="AG205" s="34">
        <f>Main!$B205*Main!$A205*Main!O205</f>
        <v>0</v>
      </c>
      <c r="AH205" s="34">
        <f>Main!$B205*Main!$A205*Main!P205</f>
        <v>0</v>
      </c>
      <c r="AI205" s="34">
        <f>Main!$B205*Main!$A205*Main!Q205</f>
        <v>0</v>
      </c>
      <c r="AJ205" s="34">
        <f>Main!$B205*Main!$A205*Main!R205</f>
        <v>0</v>
      </c>
      <c r="AK205" s="34">
        <f>Main!$B205*Main!$A205*Main!S205</f>
        <v>0</v>
      </c>
      <c r="AL205" s="34">
        <f>Main!$B205*Main!$A205*Main!T205</f>
        <v>0</v>
      </c>
      <c r="AM205" s="34">
        <f>Main!$B205*Main!$A205*Main!U205</f>
        <v>0</v>
      </c>
      <c r="AN205" s="34">
        <f>Main!$B205*Main!$A205*Main!V205</f>
        <v>0</v>
      </c>
    </row>
    <row r="206" spans="1:40">
      <c r="A206" s="4">
        <v>2</v>
      </c>
      <c r="B206" s="9">
        <v>0.1</v>
      </c>
      <c r="C206" t="s">
        <v>115</v>
      </c>
      <c r="F206">
        <v>6</v>
      </c>
      <c r="G206">
        <v>10</v>
      </c>
      <c r="H206">
        <v>6</v>
      </c>
      <c r="I206" s="19">
        <v>5</v>
      </c>
      <c r="J206">
        <v>10</v>
      </c>
      <c r="K206">
        <v>6</v>
      </c>
      <c r="L206" s="19">
        <v>6</v>
      </c>
      <c r="M206">
        <v>0</v>
      </c>
      <c r="N206" s="20">
        <v>6</v>
      </c>
      <c r="O206" s="20">
        <v>6</v>
      </c>
      <c r="P206">
        <v>0</v>
      </c>
      <c r="Q206">
        <v>6</v>
      </c>
      <c r="R206" s="11">
        <v>0</v>
      </c>
      <c r="S206" s="11">
        <v>0</v>
      </c>
      <c r="T206">
        <v>10</v>
      </c>
      <c r="U206">
        <v>6</v>
      </c>
      <c r="V206" s="20">
        <v>6</v>
      </c>
      <c r="W206" s="36"/>
      <c r="X206" s="34">
        <f>Main!$B206*Main!$A206*Main!F206</f>
        <v>1.2000000000000002</v>
      </c>
      <c r="Y206" s="34">
        <f>Main!$B206*Main!$A206*Main!G206</f>
        <v>2</v>
      </c>
      <c r="Z206" s="34">
        <f>Main!$B206*Main!$A206*Main!H206</f>
        <v>1.2000000000000002</v>
      </c>
      <c r="AA206" s="34">
        <f>Main!$B206*Main!$A206*Main!I206</f>
        <v>1</v>
      </c>
      <c r="AB206" s="34">
        <f>Main!$B206*Main!$A206*Main!J206</f>
        <v>2</v>
      </c>
      <c r="AC206" s="34">
        <f>Main!$B206*Main!$A206*Main!K206</f>
        <v>1.2000000000000002</v>
      </c>
      <c r="AD206" s="34">
        <f>Main!$B206*Main!$A206*Main!L206</f>
        <v>1.2000000000000002</v>
      </c>
      <c r="AE206" s="34">
        <f>Main!$B206*Main!$A206*Main!M206</f>
        <v>0</v>
      </c>
      <c r="AF206" s="34">
        <f>Main!$B206*Main!$A206*Main!N206</f>
        <v>1.2000000000000002</v>
      </c>
      <c r="AG206" s="34">
        <f>Main!$B206*Main!$A206*Main!O206</f>
        <v>1.2000000000000002</v>
      </c>
      <c r="AH206" s="34">
        <f>Main!$B206*Main!$A206*Main!P206</f>
        <v>0</v>
      </c>
      <c r="AI206" s="34">
        <f>Main!$B206*Main!$A206*Main!Q206</f>
        <v>1.2000000000000002</v>
      </c>
      <c r="AJ206" s="34">
        <f>Main!$B206*Main!$A206*Main!R206</f>
        <v>0</v>
      </c>
      <c r="AK206" s="34">
        <f>Main!$B206*Main!$A206*Main!S206</f>
        <v>0</v>
      </c>
      <c r="AL206" s="34">
        <f>Main!$B206*Main!$A206*Main!T206</f>
        <v>2</v>
      </c>
      <c r="AM206" s="34">
        <f>Main!$B206*Main!$A206*Main!U206</f>
        <v>1.2000000000000002</v>
      </c>
      <c r="AN206" s="34">
        <f>Main!$B206*Main!$A206*Main!V206</f>
        <v>1.2000000000000002</v>
      </c>
    </row>
    <row r="207" spans="1:40">
      <c r="B207" s="9"/>
      <c r="D207" t="s">
        <v>13</v>
      </c>
      <c r="F207" s="1"/>
      <c r="G207" s="1"/>
      <c r="H207" s="1"/>
      <c r="I207" s="1"/>
      <c r="J207" s="1"/>
      <c r="K207" s="1"/>
      <c r="L207" s="1"/>
      <c r="M207" s="1"/>
      <c r="N207" s="1"/>
      <c r="O207" s="1"/>
      <c r="P207" s="1"/>
      <c r="Q207" s="1"/>
      <c r="R207" s="1"/>
      <c r="S207" s="1"/>
      <c r="T207" s="1"/>
      <c r="U207" s="1"/>
      <c r="V207" s="1"/>
      <c r="W207" s="36"/>
      <c r="X207" s="34">
        <f>Main!$B207*Main!$A207*Main!F207</f>
        <v>0</v>
      </c>
      <c r="Y207" s="34">
        <f>Main!$B207*Main!$A207*Main!G207</f>
        <v>0</v>
      </c>
      <c r="Z207" s="34">
        <f>Main!$B207*Main!$A207*Main!H207</f>
        <v>0</v>
      </c>
      <c r="AA207" s="34">
        <f>Main!$B207*Main!$A207*Main!I207</f>
        <v>0</v>
      </c>
      <c r="AB207" s="34">
        <f>Main!$B207*Main!$A207*Main!J207</f>
        <v>0</v>
      </c>
      <c r="AC207" s="34">
        <f>Main!$B207*Main!$A207*Main!K207</f>
        <v>0</v>
      </c>
      <c r="AD207" s="34">
        <f>Main!$B207*Main!$A207*Main!L207</f>
        <v>0</v>
      </c>
      <c r="AE207" s="34">
        <f>Main!$B207*Main!$A207*Main!M207</f>
        <v>0</v>
      </c>
      <c r="AF207" s="34">
        <f>Main!$B207*Main!$A207*Main!N207</f>
        <v>0</v>
      </c>
      <c r="AG207" s="34">
        <f>Main!$B207*Main!$A207*Main!O207</f>
        <v>0</v>
      </c>
      <c r="AH207" s="34">
        <f>Main!$B207*Main!$A207*Main!P207</f>
        <v>0</v>
      </c>
      <c r="AI207" s="34">
        <f>Main!$B207*Main!$A207*Main!Q207</f>
        <v>0</v>
      </c>
      <c r="AJ207" s="34">
        <f>Main!$B207*Main!$A207*Main!R207</f>
        <v>0</v>
      </c>
      <c r="AK207" s="34">
        <f>Main!$B207*Main!$A207*Main!S207</f>
        <v>0</v>
      </c>
      <c r="AL207" s="34">
        <f>Main!$B207*Main!$A207*Main!T207</f>
        <v>0</v>
      </c>
      <c r="AM207" s="34">
        <f>Main!$B207*Main!$A207*Main!U207</f>
        <v>0</v>
      </c>
      <c r="AN207" s="34">
        <f>Main!$B207*Main!$A207*Main!V207</f>
        <v>0</v>
      </c>
    </row>
    <row r="208" spans="1:40">
      <c r="B208" s="9"/>
      <c r="D208" t="s">
        <v>117</v>
      </c>
      <c r="F208" s="1"/>
      <c r="G208" s="1"/>
      <c r="H208" s="1"/>
      <c r="I208" s="1"/>
      <c r="J208" s="1"/>
      <c r="K208" s="1"/>
      <c r="L208" s="1"/>
      <c r="M208" s="1"/>
      <c r="N208" s="1"/>
      <c r="O208" s="1"/>
      <c r="P208" s="1"/>
      <c r="Q208" s="1"/>
      <c r="R208" s="1"/>
      <c r="S208" s="1"/>
      <c r="T208" s="1"/>
      <c r="U208" s="1"/>
      <c r="V208" s="1"/>
      <c r="W208" s="36"/>
      <c r="X208" s="34">
        <f>Main!$B208*Main!$A208*Main!F208</f>
        <v>0</v>
      </c>
      <c r="Y208" s="34">
        <f>Main!$B208*Main!$A208*Main!G208</f>
        <v>0</v>
      </c>
      <c r="Z208" s="34">
        <f>Main!$B208*Main!$A208*Main!H208</f>
        <v>0</v>
      </c>
      <c r="AA208" s="34">
        <f>Main!$B208*Main!$A208*Main!I208</f>
        <v>0</v>
      </c>
      <c r="AB208" s="34">
        <f>Main!$B208*Main!$A208*Main!J208</f>
        <v>0</v>
      </c>
      <c r="AC208" s="34">
        <f>Main!$B208*Main!$A208*Main!K208</f>
        <v>0</v>
      </c>
      <c r="AD208" s="34">
        <f>Main!$B208*Main!$A208*Main!L208</f>
        <v>0</v>
      </c>
      <c r="AE208" s="34">
        <f>Main!$B208*Main!$A208*Main!M208</f>
        <v>0</v>
      </c>
      <c r="AF208" s="34">
        <f>Main!$B208*Main!$A208*Main!N208</f>
        <v>0</v>
      </c>
      <c r="AG208" s="34">
        <f>Main!$B208*Main!$A208*Main!O208</f>
        <v>0</v>
      </c>
      <c r="AH208" s="34">
        <f>Main!$B208*Main!$A208*Main!P208</f>
        <v>0</v>
      </c>
      <c r="AI208" s="34">
        <f>Main!$B208*Main!$A208*Main!Q208</f>
        <v>0</v>
      </c>
      <c r="AJ208" s="34">
        <f>Main!$B208*Main!$A208*Main!R208</f>
        <v>0</v>
      </c>
      <c r="AK208" s="34">
        <f>Main!$B208*Main!$A208*Main!S208</f>
        <v>0</v>
      </c>
      <c r="AL208" s="34">
        <f>Main!$B208*Main!$A208*Main!T208</f>
        <v>0</v>
      </c>
      <c r="AM208" s="34">
        <f>Main!$B208*Main!$A208*Main!U208</f>
        <v>0</v>
      </c>
      <c r="AN208" s="34">
        <f>Main!$B208*Main!$A208*Main!V208</f>
        <v>0</v>
      </c>
    </row>
    <row r="209" spans="1:40">
      <c r="B209" s="9"/>
      <c r="D209" t="s">
        <v>116</v>
      </c>
      <c r="F209" s="1"/>
      <c r="G209" s="1"/>
      <c r="H209" s="1"/>
      <c r="I209" s="1"/>
      <c r="J209" s="1"/>
      <c r="K209" s="1"/>
      <c r="L209" s="1"/>
      <c r="M209" s="1"/>
      <c r="N209" s="1"/>
      <c r="O209" s="1"/>
      <c r="P209" s="1"/>
      <c r="Q209" s="1"/>
      <c r="R209" s="1"/>
      <c r="S209" s="1"/>
      <c r="T209" s="1"/>
      <c r="U209" s="1"/>
      <c r="V209" s="1"/>
      <c r="W209" s="36"/>
      <c r="X209" s="34">
        <f>Main!$B209*Main!$A209*Main!F209</f>
        <v>0</v>
      </c>
      <c r="Y209" s="34">
        <f>Main!$B209*Main!$A209*Main!G209</f>
        <v>0</v>
      </c>
      <c r="Z209" s="34">
        <f>Main!$B209*Main!$A209*Main!H209</f>
        <v>0</v>
      </c>
      <c r="AA209" s="34">
        <f>Main!$B209*Main!$A209*Main!I209</f>
        <v>0</v>
      </c>
      <c r="AB209" s="34">
        <f>Main!$B209*Main!$A209*Main!J209</f>
        <v>0</v>
      </c>
      <c r="AC209" s="34">
        <f>Main!$B209*Main!$A209*Main!K209</f>
        <v>0</v>
      </c>
      <c r="AD209" s="34">
        <f>Main!$B209*Main!$A209*Main!L209</f>
        <v>0</v>
      </c>
      <c r="AE209" s="34">
        <f>Main!$B209*Main!$A209*Main!M209</f>
        <v>0</v>
      </c>
      <c r="AF209" s="34">
        <f>Main!$B209*Main!$A209*Main!N209</f>
        <v>0</v>
      </c>
      <c r="AG209" s="34">
        <f>Main!$B209*Main!$A209*Main!O209</f>
        <v>0</v>
      </c>
      <c r="AH209" s="34">
        <f>Main!$B209*Main!$A209*Main!P209</f>
        <v>0</v>
      </c>
      <c r="AI209" s="34">
        <f>Main!$B209*Main!$A209*Main!Q209</f>
        <v>0</v>
      </c>
      <c r="AJ209" s="34">
        <f>Main!$B209*Main!$A209*Main!R209</f>
        <v>0</v>
      </c>
      <c r="AK209" s="34">
        <f>Main!$B209*Main!$A209*Main!S209</f>
        <v>0</v>
      </c>
      <c r="AL209" s="34">
        <f>Main!$B209*Main!$A209*Main!T209</f>
        <v>0</v>
      </c>
      <c r="AM209" s="34">
        <f>Main!$B209*Main!$A209*Main!U209</f>
        <v>0</v>
      </c>
      <c r="AN209" s="34">
        <f>Main!$B209*Main!$A209*Main!V209</f>
        <v>0</v>
      </c>
    </row>
    <row r="210" spans="1:40">
      <c r="A210" s="4">
        <v>1</v>
      </c>
      <c r="B210" s="9">
        <v>0.1</v>
      </c>
      <c r="C210" s="11" t="s">
        <v>114</v>
      </c>
      <c r="D210" s="11"/>
      <c r="E210" s="11"/>
      <c r="F210">
        <v>0</v>
      </c>
      <c r="G210" s="11">
        <v>10</v>
      </c>
      <c r="H210" s="11">
        <v>10</v>
      </c>
      <c r="I210" s="11">
        <v>10</v>
      </c>
      <c r="J210" s="11">
        <v>8</v>
      </c>
      <c r="K210" s="11">
        <v>8</v>
      </c>
      <c r="L210" s="19">
        <v>2</v>
      </c>
      <c r="M210" s="11">
        <v>6</v>
      </c>
      <c r="N210" s="20">
        <v>10</v>
      </c>
      <c r="O210" s="20">
        <v>8</v>
      </c>
      <c r="P210" s="11">
        <v>10</v>
      </c>
      <c r="Q210" s="11">
        <v>10</v>
      </c>
      <c r="R210" s="11">
        <v>0</v>
      </c>
      <c r="S210" s="11">
        <v>0</v>
      </c>
      <c r="T210" s="11">
        <v>10</v>
      </c>
      <c r="U210" s="11">
        <v>2</v>
      </c>
      <c r="V210" s="20">
        <v>10</v>
      </c>
      <c r="W210" s="36"/>
      <c r="X210" s="34">
        <f>Main!$B210*Main!$A210*Main!F210</f>
        <v>0</v>
      </c>
      <c r="Y210" s="34">
        <f>Main!$B210*Main!$A210*Main!G210</f>
        <v>1</v>
      </c>
      <c r="Z210" s="34">
        <f>Main!$B210*Main!$A210*Main!H210</f>
        <v>1</v>
      </c>
      <c r="AA210" s="34">
        <f>Main!$B210*Main!$A210*Main!I210</f>
        <v>1</v>
      </c>
      <c r="AB210" s="34">
        <f>Main!$B210*Main!$A210*Main!J210</f>
        <v>0.8</v>
      </c>
      <c r="AC210" s="34">
        <f>Main!$B210*Main!$A210*Main!K210</f>
        <v>0.8</v>
      </c>
      <c r="AD210" s="34">
        <f>Main!$B210*Main!$A210*Main!L210</f>
        <v>0.2</v>
      </c>
      <c r="AE210" s="34">
        <f>Main!$B210*Main!$A210*Main!M210</f>
        <v>0.60000000000000009</v>
      </c>
      <c r="AF210" s="34">
        <f>Main!$B210*Main!$A210*Main!N210</f>
        <v>1</v>
      </c>
      <c r="AG210" s="34">
        <f>Main!$B210*Main!$A210*Main!O210</f>
        <v>0.8</v>
      </c>
      <c r="AH210" s="34">
        <f>Main!$B210*Main!$A210*Main!P210</f>
        <v>1</v>
      </c>
      <c r="AI210" s="34">
        <f>Main!$B210*Main!$A210*Main!Q210</f>
        <v>1</v>
      </c>
      <c r="AJ210" s="34">
        <f>Main!$B210*Main!$A210*Main!R210</f>
        <v>0</v>
      </c>
      <c r="AK210" s="34">
        <f>Main!$B210*Main!$A210*Main!S210</f>
        <v>0</v>
      </c>
      <c r="AL210" s="34">
        <f>Main!$B210*Main!$A210*Main!T210</f>
        <v>1</v>
      </c>
      <c r="AM210" s="34">
        <f>Main!$B210*Main!$A210*Main!U210</f>
        <v>0.2</v>
      </c>
      <c r="AN210" s="34">
        <f>Main!$B210*Main!$A210*Main!V210</f>
        <v>1</v>
      </c>
    </row>
    <row r="211" spans="1:40">
      <c r="B211" s="9"/>
      <c r="D211" t="s">
        <v>47</v>
      </c>
      <c r="F211" s="1"/>
      <c r="G211" s="1"/>
      <c r="H211" s="1"/>
      <c r="I211" s="1"/>
      <c r="J211" s="1"/>
      <c r="K211" s="1"/>
      <c r="L211" s="1"/>
      <c r="M211" s="1"/>
      <c r="N211" s="1"/>
      <c r="O211" s="1"/>
      <c r="P211" s="1"/>
      <c r="Q211" s="1"/>
      <c r="R211" s="1"/>
      <c r="S211" s="1"/>
      <c r="T211" s="1"/>
      <c r="U211" s="1"/>
      <c r="V211" s="1"/>
      <c r="W211" s="36"/>
      <c r="X211" s="34">
        <f>Main!$B211*Main!$A211*Main!F211</f>
        <v>0</v>
      </c>
      <c r="Y211" s="34">
        <f>Main!$B211*Main!$A211*Main!G211</f>
        <v>0</v>
      </c>
      <c r="Z211" s="34">
        <f>Main!$B211*Main!$A211*Main!H211</f>
        <v>0</v>
      </c>
      <c r="AA211" s="34">
        <f>Main!$B211*Main!$A211*Main!I211</f>
        <v>0</v>
      </c>
      <c r="AB211" s="34">
        <f>Main!$B211*Main!$A211*Main!J211</f>
        <v>0</v>
      </c>
      <c r="AC211" s="34">
        <f>Main!$B211*Main!$A211*Main!K211</f>
        <v>0</v>
      </c>
      <c r="AD211" s="34">
        <f>Main!$B211*Main!$A211*Main!L211</f>
        <v>0</v>
      </c>
      <c r="AE211" s="34">
        <f>Main!$B211*Main!$A211*Main!M211</f>
        <v>0</v>
      </c>
      <c r="AF211" s="34">
        <f>Main!$B211*Main!$A211*Main!N211</f>
        <v>0</v>
      </c>
      <c r="AG211" s="34">
        <f>Main!$B211*Main!$A211*Main!O211</f>
        <v>0</v>
      </c>
      <c r="AH211" s="34">
        <f>Main!$B211*Main!$A211*Main!P211</f>
        <v>0</v>
      </c>
      <c r="AI211" s="34">
        <f>Main!$B211*Main!$A211*Main!Q211</f>
        <v>0</v>
      </c>
      <c r="AJ211" s="34">
        <f>Main!$B211*Main!$A211*Main!R211</f>
        <v>0</v>
      </c>
      <c r="AK211" s="34">
        <f>Main!$B211*Main!$A211*Main!S211</f>
        <v>0</v>
      </c>
      <c r="AL211" s="34">
        <f>Main!$B211*Main!$A211*Main!T211</f>
        <v>0</v>
      </c>
      <c r="AM211" s="34">
        <f>Main!$B211*Main!$A211*Main!U211</f>
        <v>0</v>
      </c>
      <c r="AN211" s="34">
        <f>Main!$B211*Main!$A211*Main!V211</f>
        <v>0</v>
      </c>
    </row>
    <row r="212" spans="1:40">
      <c r="B212" s="9"/>
      <c r="D212" t="s">
        <v>46</v>
      </c>
      <c r="F212" s="1"/>
      <c r="G212" s="1"/>
      <c r="H212" s="1"/>
      <c r="I212" s="1"/>
      <c r="J212" s="1"/>
      <c r="K212" s="1"/>
      <c r="L212" s="1"/>
      <c r="M212" s="1"/>
      <c r="N212" s="1"/>
      <c r="O212" s="1"/>
      <c r="P212" s="1"/>
      <c r="Q212" s="1"/>
      <c r="R212" s="1"/>
      <c r="S212" s="1"/>
      <c r="T212" s="1"/>
      <c r="U212" s="1"/>
      <c r="V212" s="1"/>
      <c r="W212" s="36"/>
      <c r="X212" s="34">
        <f>Main!$B212*Main!$A212*Main!F212</f>
        <v>0</v>
      </c>
      <c r="Y212" s="34">
        <f>Main!$B212*Main!$A212*Main!G212</f>
        <v>0</v>
      </c>
      <c r="Z212" s="34">
        <f>Main!$B212*Main!$A212*Main!H212</f>
        <v>0</v>
      </c>
      <c r="AA212" s="34">
        <f>Main!$B212*Main!$A212*Main!I212</f>
        <v>0</v>
      </c>
      <c r="AB212" s="34">
        <f>Main!$B212*Main!$A212*Main!J212</f>
        <v>0</v>
      </c>
      <c r="AC212" s="34">
        <f>Main!$B212*Main!$A212*Main!K212</f>
        <v>0</v>
      </c>
      <c r="AD212" s="34">
        <f>Main!$B212*Main!$A212*Main!L212</f>
        <v>0</v>
      </c>
      <c r="AE212" s="34">
        <f>Main!$B212*Main!$A212*Main!M212</f>
        <v>0</v>
      </c>
      <c r="AF212" s="34">
        <f>Main!$B212*Main!$A212*Main!N212</f>
        <v>0</v>
      </c>
      <c r="AG212" s="34">
        <f>Main!$B212*Main!$A212*Main!O212</f>
        <v>0</v>
      </c>
      <c r="AH212" s="34">
        <f>Main!$B212*Main!$A212*Main!P212</f>
        <v>0</v>
      </c>
      <c r="AI212" s="34">
        <f>Main!$B212*Main!$A212*Main!Q212</f>
        <v>0</v>
      </c>
      <c r="AJ212" s="34">
        <f>Main!$B212*Main!$A212*Main!R212</f>
        <v>0</v>
      </c>
      <c r="AK212" s="34">
        <f>Main!$B212*Main!$A212*Main!S212</f>
        <v>0</v>
      </c>
      <c r="AL212" s="34">
        <f>Main!$B212*Main!$A212*Main!T212</f>
        <v>0</v>
      </c>
      <c r="AM212" s="34">
        <f>Main!$B212*Main!$A212*Main!U212</f>
        <v>0</v>
      </c>
      <c r="AN212" s="34">
        <f>Main!$B212*Main!$A212*Main!V212</f>
        <v>0</v>
      </c>
    </row>
    <row r="213" spans="1:40">
      <c r="B213" s="9"/>
      <c r="D213" t="s">
        <v>103</v>
      </c>
      <c r="F213" s="1"/>
      <c r="G213" s="1"/>
      <c r="H213" s="1"/>
      <c r="I213" s="1"/>
      <c r="J213" s="1"/>
      <c r="K213" s="1"/>
      <c r="L213" s="1"/>
      <c r="M213" s="1"/>
      <c r="N213" s="1"/>
      <c r="O213" s="1"/>
      <c r="P213" s="1"/>
      <c r="Q213" s="1"/>
      <c r="R213" s="1"/>
      <c r="S213" s="1"/>
      <c r="T213" s="1"/>
      <c r="U213" s="1"/>
      <c r="V213" s="1"/>
      <c r="W213" s="36"/>
      <c r="X213" s="34">
        <f>Main!$B213*Main!$A213*Main!F213</f>
        <v>0</v>
      </c>
      <c r="Y213" s="34">
        <f>Main!$B213*Main!$A213*Main!G213</f>
        <v>0</v>
      </c>
      <c r="Z213" s="34">
        <f>Main!$B213*Main!$A213*Main!H213</f>
        <v>0</v>
      </c>
      <c r="AA213" s="34">
        <f>Main!$B213*Main!$A213*Main!I213</f>
        <v>0</v>
      </c>
      <c r="AB213" s="34">
        <f>Main!$B213*Main!$A213*Main!J213</f>
        <v>0</v>
      </c>
      <c r="AC213" s="34">
        <f>Main!$B213*Main!$A213*Main!K213</f>
        <v>0</v>
      </c>
      <c r="AD213" s="34">
        <f>Main!$B213*Main!$A213*Main!L213</f>
        <v>0</v>
      </c>
      <c r="AE213" s="34">
        <f>Main!$B213*Main!$A213*Main!M213</f>
        <v>0</v>
      </c>
      <c r="AF213" s="34">
        <f>Main!$B213*Main!$A213*Main!N213</f>
        <v>0</v>
      </c>
      <c r="AG213" s="34">
        <f>Main!$B213*Main!$A213*Main!O213</f>
        <v>0</v>
      </c>
      <c r="AH213" s="34">
        <f>Main!$B213*Main!$A213*Main!P213</f>
        <v>0</v>
      </c>
      <c r="AI213" s="34">
        <f>Main!$B213*Main!$A213*Main!Q213</f>
        <v>0</v>
      </c>
      <c r="AJ213" s="34">
        <f>Main!$B213*Main!$A213*Main!R213</f>
        <v>0</v>
      </c>
      <c r="AK213" s="34">
        <f>Main!$B213*Main!$A213*Main!S213</f>
        <v>0</v>
      </c>
      <c r="AL213" s="34">
        <f>Main!$B213*Main!$A213*Main!T213</f>
        <v>0</v>
      </c>
      <c r="AM213" s="34">
        <f>Main!$B213*Main!$A213*Main!U213</f>
        <v>0</v>
      </c>
      <c r="AN213" s="34">
        <f>Main!$B213*Main!$A213*Main!V213</f>
        <v>0</v>
      </c>
    </row>
    <row r="214" spans="1:40">
      <c r="B214" s="9"/>
      <c r="D214" t="s">
        <v>48</v>
      </c>
      <c r="F214" s="1"/>
      <c r="G214" s="1"/>
      <c r="H214" s="1"/>
      <c r="I214" s="1"/>
      <c r="J214" s="1"/>
      <c r="K214" s="1"/>
      <c r="L214" s="1"/>
      <c r="M214" s="1"/>
      <c r="N214" s="1"/>
      <c r="O214" s="1"/>
      <c r="P214" s="1"/>
      <c r="Q214" s="1"/>
      <c r="R214" s="1"/>
      <c r="S214" s="1"/>
      <c r="T214" s="1"/>
      <c r="U214" s="1"/>
      <c r="V214" s="1"/>
      <c r="W214" s="36"/>
      <c r="X214" s="34">
        <f>Main!$B214*Main!$A214*Main!F214</f>
        <v>0</v>
      </c>
      <c r="Y214" s="34">
        <f>Main!$B214*Main!$A214*Main!G214</f>
        <v>0</v>
      </c>
      <c r="Z214" s="34">
        <f>Main!$B214*Main!$A214*Main!H214</f>
        <v>0</v>
      </c>
      <c r="AA214" s="34">
        <f>Main!$B214*Main!$A214*Main!I214</f>
        <v>0</v>
      </c>
      <c r="AB214" s="34">
        <f>Main!$B214*Main!$A214*Main!J214</f>
        <v>0</v>
      </c>
      <c r="AC214" s="34">
        <f>Main!$B214*Main!$A214*Main!K214</f>
        <v>0</v>
      </c>
      <c r="AD214" s="34">
        <f>Main!$B214*Main!$A214*Main!L214</f>
        <v>0</v>
      </c>
      <c r="AE214" s="34">
        <f>Main!$B214*Main!$A214*Main!M214</f>
        <v>0</v>
      </c>
      <c r="AF214" s="34">
        <f>Main!$B214*Main!$A214*Main!N214</f>
        <v>0</v>
      </c>
      <c r="AG214" s="34">
        <f>Main!$B214*Main!$A214*Main!O214</f>
        <v>0</v>
      </c>
      <c r="AH214" s="34">
        <f>Main!$B214*Main!$A214*Main!P214</f>
        <v>0</v>
      </c>
      <c r="AI214" s="34">
        <f>Main!$B214*Main!$A214*Main!Q214</f>
        <v>0</v>
      </c>
      <c r="AJ214" s="34">
        <f>Main!$B214*Main!$A214*Main!R214</f>
        <v>0</v>
      </c>
      <c r="AK214" s="34">
        <f>Main!$B214*Main!$A214*Main!S214</f>
        <v>0</v>
      </c>
      <c r="AL214" s="34">
        <f>Main!$B214*Main!$A214*Main!T214</f>
        <v>0</v>
      </c>
      <c r="AM214" s="34">
        <f>Main!$B214*Main!$A214*Main!U214</f>
        <v>0</v>
      </c>
      <c r="AN214" s="34">
        <f>Main!$B214*Main!$A214*Main!V214</f>
        <v>0</v>
      </c>
    </row>
    <row r="215" spans="1:40">
      <c r="B215" s="9"/>
      <c r="D215" t="s">
        <v>96</v>
      </c>
      <c r="F215" s="1"/>
      <c r="G215" s="1"/>
      <c r="H215" s="1"/>
      <c r="I215" s="1"/>
      <c r="J215" s="1"/>
      <c r="K215" s="1"/>
      <c r="L215" s="1"/>
      <c r="M215" s="1"/>
      <c r="N215" s="1"/>
      <c r="O215" s="1"/>
      <c r="P215" s="1"/>
      <c r="Q215" s="1"/>
      <c r="R215" s="1"/>
      <c r="S215" s="1"/>
      <c r="T215" s="1"/>
      <c r="U215" s="1"/>
      <c r="V215" s="1"/>
      <c r="W215" s="36"/>
      <c r="X215" s="34">
        <f>Main!$B215*Main!$A215*Main!F215</f>
        <v>0</v>
      </c>
      <c r="Y215" s="34">
        <f>Main!$B215*Main!$A215*Main!G215</f>
        <v>0</v>
      </c>
      <c r="Z215" s="34">
        <f>Main!$B215*Main!$A215*Main!H215</f>
        <v>0</v>
      </c>
      <c r="AA215" s="34">
        <f>Main!$B215*Main!$A215*Main!I215</f>
        <v>0</v>
      </c>
      <c r="AB215" s="34">
        <f>Main!$B215*Main!$A215*Main!J215</f>
        <v>0</v>
      </c>
      <c r="AC215" s="34">
        <f>Main!$B215*Main!$A215*Main!K215</f>
        <v>0</v>
      </c>
      <c r="AD215" s="34">
        <f>Main!$B215*Main!$A215*Main!L215</f>
        <v>0</v>
      </c>
      <c r="AE215" s="34">
        <f>Main!$B215*Main!$A215*Main!M215</f>
        <v>0</v>
      </c>
      <c r="AF215" s="34">
        <f>Main!$B215*Main!$A215*Main!N215</f>
        <v>0</v>
      </c>
      <c r="AG215" s="34">
        <f>Main!$B215*Main!$A215*Main!O215</f>
        <v>0</v>
      </c>
      <c r="AH215" s="34">
        <f>Main!$B215*Main!$A215*Main!P215</f>
        <v>0</v>
      </c>
      <c r="AI215" s="34">
        <f>Main!$B215*Main!$A215*Main!Q215</f>
        <v>0</v>
      </c>
      <c r="AJ215" s="34">
        <f>Main!$B215*Main!$A215*Main!R215</f>
        <v>0</v>
      </c>
      <c r="AK215" s="34">
        <f>Main!$B215*Main!$A215*Main!S215</f>
        <v>0</v>
      </c>
      <c r="AL215" s="34">
        <f>Main!$B215*Main!$A215*Main!T215</f>
        <v>0</v>
      </c>
      <c r="AM215" s="34">
        <f>Main!$B215*Main!$A215*Main!U215</f>
        <v>0</v>
      </c>
      <c r="AN215" s="34">
        <f>Main!$B215*Main!$A215*Main!V215</f>
        <v>0</v>
      </c>
    </row>
    <row r="216" spans="1:40">
      <c r="A216" s="14">
        <v>1</v>
      </c>
      <c r="B216" s="9">
        <v>0.1</v>
      </c>
      <c r="C216" t="s">
        <v>135</v>
      </c>
      <c r="F216" s="11">
        <v>10</v>
      </c>
      <c r="G216" s="11">
        <v>10</v>
      </c>
      <c r="H216" s="11">
        <v>10</v>
      </c>
      <c r="I216" s="11">
        <v>10</v>
      </c>
      <c r="J216" s="11">
        <v>10</v>
      </c>
      <c r="K216" s="11">
        <v>10</v>
      </c>
      <c r="L216" s="11">
        <v>10</v>
      </c>
      <c r="M216" s="11">
        <v>10</v>
      </c>
      <c r="N216" s="11">
        <v>10</v>
      </c>
      <c r="O216" s="11">
        <v>10</v>
      </c>
      <c r="P216" s="11">
        <v>0</v>
      </c>
      <c r="Q216" s="11">
        <v>0</v>
      </c>
      <c r="R216" s="11">
        <v>10</v>
      </c>
      <c r="S216" s="11">
        <v>10</v>
      </c>
      <c r="T216" s="11">
        <v>10</v>
      </c>
      <c r="U216" s="11">
        <v>10</v>
      </c>
      <c r="V216" s="11">
        <v>10</v>
      </c>
      <c r="W216" s="36"/>
      <c r="X216" s="34">
        <f>Main!$B216*Main!$A216*Main!F216</f>
        <v>1</v>
      </c>
      <c r="Y216" s="34">
        <f>Main!$B216*Main!$A216*Main!G216</f>
        <v>1</v>
      </c>
      <c r="Z216" s="34">
        <f>Main!$B216*Main!$A216*Main!H216</f>
        <v>1</v>
      </c>
      <c r="AA216" s="34">
        <f>Main!$B216*Main!$A216*Main!I216</f>
        <v>1</v>
      </c>
      <c r="AB216" s="34">
        <f>Main!$B216*Main!$A216*Main!J216</f>
        <v>1</v>
      </c>
      <c r="AC216" s="34">
        <f>Main!$B216*Main!$A216*Main!K216</f>
        <v>1</v>
      </c>
      <c r="AD216" s="34">
        <f>Main!$B216*Main!$A216*Main!L216</f>
        <v>1</v>
      </c>
      <c r="AE216" s="34">
        <f>Main!$B216*Main!$A216*Main!M216</f>
        <v>1</v>
      </c>
      <c r="AF216" s="34">
        <f>Main!$B216*Main!$A216*Main!N216</f>
        <v>1</v>
      </c>
      <c r="AG216" s="34">
        <f>Main!$B216*Main!$A216*Main!O216</f>
        <v>1</v>
      </c>
      <c r="AH216" s="34">
        <f>Main!$B216*Main!$A216*Main!P216</f>
        <v>0</v>
      </c>
      <c r="AI216" s="34">
        <f>Main!$B216*Main!$A216*Main!Q216</f>
        <v>0</v>
      </c>
      <c r="AJ216" s="34">
        <f>Main!$B216*Main!$A216*Main!R216</f>
        <v>1</v>
      </c>
      <c r="AK216" s="34">
        <f>Main!$B216*Main!$A216*Main!S216</f>
        <v>1</v>
      </c>
      <c r="AL216" s="34">
        <f>Main!$B216*Main!$A216*Main!T216</f>
        <v>1</v>
      </c>
      <c r="AM216" s="34">
        <f>Main!$B216*Main!$A216*Main!U216</f>
        <v>1</v>
      </c>
      <c r="AN216" s="34">
        <f>Main!$B216*Main!$A216*Main!V216</f>
        <v>1</v>
      </c>
    </row>
    <row r="217" spans="1:40">
      <c r="B217" s="9"/>
      <c r="D217" t="s">
        <v>136</v>
      </c>
      <c r="F217" s="1"/>
      <c r="G217" s="1"/>
      <c r="H217" s="1"/>
      <c r="I217" s="1"/>
      <c r="J217" s="1"/>
      <c r="K217" s="1"/>
      <c r="L217" s="1"/>
      <c r="M217" s="1"/>
      <c r="N217" s="1"/>
      <c r="O217" s="1"/>
      <c r="P217" s="1"/>
      <c r="Q217" s="1"/>
      <c r="R217" s="1"/>
      <c r="S217" s="1"/>
      <c r="T217" s="1"/>
      <c r="U217" s="1"/>
      <c r="V217" s="1"/>
      <c r="W217" s="36"/>
      <c r="X217" s="34">
        <f>Main!$B217*Main!$A217*Main!F217</f>
        <v>0</v>
      </c>
      <c r="Y217" s="34">
        <f>Main!$B217*Main!$A217*Main!G217</f>
        <v>0</v>
      </c>
      <c r="Z217" s="34">
        <f>Main!$B217*Main!$A217*Main!H217</f>
        <v>0</v>
      </c>
      <c r="AA217" s="34">
        <f>Main!$B217*Main!$A217*Main!I217</f>
        <v>0</v>
      </c>
      <c r="AB217" s="34">
        <f>Main!$B217*Main!$A217*Main!J217</f>
        <v>0</v>
      </c>
      <c r="AC217" s="34">
        <f>Main!$B217*Main!$A217*Main!K217</f>
        <v>0</v>
      </c>
      <c r="AD217" s="34">
        <f>Main!$B217*Main!$A217*Main!L217</f>
        <v>0</v>
      </c>
      <c r="AE217" s="34">
        <f>Main!$B217*Main!$A217*Main!M217</f>
        <v>0</v>
      </c>
      <c r="AF217" s="34">
        <f>Main!$B217*Main!$A217*Main!N217</f>
        <v>0</v>
      </c>
      <c r="AG217" s="34">
        <f>Main!$B217*Main!$A217*Main!O217</f>
        <v>0</v>
      </c>
      <c r="AH217" s="34">
        <f>Main!$B217*Main!$A217*Main!P217</f>
        <v>0</v>
      </c>
      <c r="AI217" s="34">
        <f>Main!$B217*Main!$A217*Main!Q217</f>
        <v>0</v>
      </c>
      <c r="AJ217" s="34">
        <f>Main!$B217*Main!$A217*Main!R217</f>
        <v>0</v>
      </c>
      <c r="AK217" s="34">
        <f>Main!$B217*Main!$A217*Main!S217</f>
        <v>0</v>
      </c>
      <c r="AL217" s="34">
        <f>Main!$B217*Main!$A217*Main!T217</f>
        <v>0</v>
      </c>
      <c r="AM217" s="34">
        <f>Main!$B217*Main!$A217*Main!U217</f>
        <v>0</v>
      </c>
      <c r="AN217" s="34">
        <f>Main!$B217*Main!$A217*Main!V217</f>
        <v>0</v>
      </c>
    </row>
    <row r="218" spans="1:40">
      <c r="B218" s="9"/>
      <c r="D218" t="s">
        <v>137</v>
      </c>
      <c r="F218" s="1"/>
      <c r="G218" s="1"/>
      <c r="H218" s="1"/>
      <c r="I218" s="1"/>
      <c r="J218" s="1"/>
      <c r="K218" s="1"/>
      <c r="L218" s="1"/>
      <c r="M218" s="1"/>
      <c r="N218" s="1"/>
      <c r="O218" s="1"/>
      <c r="P218" s="1"/>
      <c r="Q218" s="1"/>
      <c r="R218" s="1"/>
      <c r="S218" s="1"/>
      <c r="T218" s="1"/>
      <c r="U218" s="1"/>
      <c r="V218" s="1"/>
      <c r="W218" s="36"/>
      <c r="X218" s="34">
        <f>Main!$B218*Main!$A218*Main!F218</f>
        <v>0</v>
      </c>
      <c r="Y218" s="34">
        <f>Main!$B218*Main!$A218*Main!G218</f>
        <v>0</v>
      </c>
      <c r="Z218" s="34">
        <f>Main!$B218*Main!$A218*Main!H218</f>
        <v>0</v>
      </c>
      <c r="AA218" s="34">
        <f>Main!$B218*Main!$A218*Main!I218</f>
        <v>0</v>
      </c>
      <c r="AB218" s="34">
        <f>Main!$B218*Main!$A218*Main!J218</f>
        <v>0</v>
      </c>
      <c r="AC218" s="34">
        <f>Main!$B218*Main!$A218*Main!K218</f>
        <v>0</v>
      </c>
      <c r="AD218" s="34">
        <f>Main!$B218*Main!$A218*Main!L218</f>
        <v>0</v>
      </c>
      <c r="AE218" s="34">
        <f>Main!$B218*Main!$A218*Main!M218</f>
        <v>0</v>
      </c>
      <c r="AF218" s="34">
        <f>Main!$B218*Main!$A218*Main!N218</f>
        <v>0</v>
      </c>
      <c r="AG218" s="34">
        <f>Main!$B218*Main!$A218*Main!O218</f>
        <v>0</v>
      </c>
      <c r="AH218" s="34">
        <f>Main!$B218*Main!$A218*Main!P218</f>
        <v>0</v>
      </c>
      <c r="AI218" s="34">
        <f>Main!$B218*Main!$A218*Main!Q218</f>
        <v>0</v>
      </c>
      <c r="AJ218" s="34">
        <f>Main!$B218*Main!$A218*Main!R218</f>
        <v>0</v>
      </c>
      <c r="AK218" s="34">
        <f>Main!$B218*Main!$A218*Main!S218</f>
        <v>0</v>
      </c>
      <c r="AL218" s="34">
        <f>Main!$B218*Main!$A218*Main!T218</f>
        <v>0</v>
      </c>
      <c r="AM218" s="34">
        <f>Main!$B218*Main!$A218*Main!U218</f>
        <v>0</v>
      </c>
      <c r="AN218" s="34">
        <f>Main!$B218*Main!$A218*Main!V218</f>
        <v>0</v>
      </c>
    </row>
    <row r="219" spans="1:40">
      <c r="A219" s="4">
        <v>1</v>
      </c>
      <c r="B219" s="9">
        <v>0.1</v>
      </c>
      <c r="C219" t="s">
        <v>32</v>
      </c>
      <c r="F219">
        <v>5</v>
      </c>
      <c r="G219">
        <v>0</v>
      </c>
      <c r="H219">
        <v>0</v>
      </c>
      <c r="I219">
        <v>10</v>
      </c>
      <c r="J219">
        <v>0</v>
      </c>
      <c r="K219">
        <v>7</v>
      </c>
      <c r="L219" s="19">
        <v>7</v>
      </c>
      <c r="M219">
        <v>7</v>
      </c>
      <c r="N219">
        <v>0</v>
      </c>
      <c r="O219" s="20">
        <v>10</v>
      </c>
      <c r="P219">
        <v>10</v>
      </c>
      <c r="Q219">
        <v>7</v>
      </c>
      <c r="R219">
        <v>10</v>
      </c>
      <c r="S219">
        <v>10</v>
      </c>
      <c r="T219">
        <v>7</v>
      </c>
      <c r="U219">
        <v>0</v>
      </c>
      <c r="V219" s="20">
        <v>0</v>
      </c>
      <c r="W219" s="36"/>
      <c r="X219" s="34">
        <f>Main!$B219*Main!$A219*Main!F219</f>
        <v>0.5</v>
      </c>
      <c r="Y219" s="34">
        <f>Main!$B219*Main!$A219*Main!G219</f>
        <v>0</v>
      </c>
      <c r="Z219" s="34">
        <f>Main!$B219*Main!$A219*Main!H219</f>
        <v>0</v>
      </c>
      <c r="AA219" s="34">
        <f>Main!$B219*Main!$A219*Main!I219</f>
        <v>1</v>
      </c>
      <c r="AB219" s="34">
        <f>Main!$B219*Main!$A219*Main!J219</f>
        <v>0</v>
      </c>
      <c r="AC219" s="34">
        <f>Main!$B219*Main!$A219*Main!K219</f>
        <v>0.70000000000000007</v>
      </c>
      <c r="AD219" s="34">
        <f>Main!$B219*Main!$A219*Main!L219</f>
        <v>0.70000000000000007</v>
      </c>
      <c r="AE219" s="34">
        <f>Main!$B219*Main!$A219*Main!M219</f>
        <v>0.70000000000000007</v>
      </c>
      <c r="AF219" s="34">
        <f>Main!$B219*Main!$A219*Main!N219</f>
        <v>0</v>
      </c>
      <c r="AG219" s="34">
        <f>Main!$B219*Main!$A219*Main!O219</f>
        <v>1</v>
      </c>
      <c r="AH219" s="34">
        <f>Main!$B219*Main!$A219*Main!P219</f>
        <v>1</v>
      </c>
      <c r="AI219" s="34">
        <f>Main!$B219*Main!$A219*Main!Q219</f>
        <v>0.70000000000000007</v>
      </c>
      <c r="AJ219" s="34">
        <f>Main!$B219*Main!$A219*Main!R219</f>
        <v>1</v>
      </c>
      <c r="AK219" s="34">
        <f>Main!$B219*Main!$A219*Main!S219</f>
        <v>1</v>
      </c>
      <c r="AL219" s="34">
        <f>Main!$B219*Main!$A219*Main!T219</f>
        <v>0.70000000000000007</v>
      </c>
      <c r="AM219" s="34">
        <f>Main!$B219*Main!$A219*Main!U219</f>
        <v>0</v>
      </c>
      <c r="AN219" s="34">
        <f>Main!$B219*Main!$A219*Main!V219</f>
        <v>0</v>
      </c>
    </row>
    <row r="220" spans="1:40">
      <c r="B220" s="9"/>
      <c r="D220" t="s">
        <v>31</v>
      </c>
      <c r="F220" s="1"/>
      <c r="G220" s="1"/>
      <c r="H220" s="1"/>
      <c r="I220" s="1"/>
      <c r="J220" s="1"/>
      <c r="K220" s="1"/>
      <c r="L220" s="1"/>
      <c r="M220" s="1"/>
      <c r="N220" s="1"/>
      <c r="O220" s="1"/>
      <c r="P220" s="1"/>
      <c r="Q220" s="1"/>
      <c r="R220" s="1"/>
      <c r="S220" s="1"/>
      <c r="T220" s="1"/>
      <c r="U220" s="1"/>
      <c r="V220" s="1"/>
      <c r="W220" s="36"/>
      <c r="X220" s="34">
        <f>Main!$B220*Main!$A220*Main!F220</f>
        <v>0</v>
      </c>
      <c r="Y220" s="34">
        <f>Main!$B220*Main!$A220*Main!G220</f>
        <v>0</v>
      </c>
      <c r="Z220" s="34">
        <f>Main!$B220*Main!$A220*Main!H220</f>
        <v>0</v>
      </c>
      <c r="AA220" s="34">
        <f>Main!$B220*Main!$A220*Main!I220</f>
        <v>0</v>
      </c>
      <c r="AB220" s="34">
        <f>Main!$B220*Main!$A220*Main!J220</f>
        <v>0</v>
      </c>
      <c r="AC220" s="34">
        <f>Main!$B220*Main!$A220*Main!K220</f>
        <v>0</v>
      </c>
      <c r="AD220" s="34">
        <f>Main!$B220*Main!$A220*Main!L220</f>
        <v>0</v>
      </c>
      <c r="AE220" s="34">
        <f>Main!$B220*Main!$A220*Main!M220</f>
        <v>0</v>
      </c>
      <c r="AF220" s="34">
        <f>Main!$B220*Main!$A220*Main!N220</f>
        <v>0</v>
      </c>
      <c r="AG220" s="34">
        <f>Main!$B220*Main!$A220*Main!O220</f>
        <v>0</v>
      </c>
      <c r="AH220" s="34">
        <f>Main!$B220*Main!$A220*Main!P220</f>
        <v>0</v>
      </c>
      <c r="AI220" s="34">
        <f>Main!$B220*Main!$A220*Main!Q220</f>
        <v>0</v>
      </c>
      <c r="AJ220" s="34">
        <f>Main!$B220*Main!$A220*Main!R220</f>
        <v>0</v>
      </c>
      <c r="AK220" s="34">
        <f>Main!$B220*Main!$A220*Main!S220</f>
        <v>0</v>
      </c>
      <c r="AL220" s="34">
        <f>Main!$B220*Main!$A220*Main!T220</f>
        <v>0</v>
      </c>
      <c r="AM220" s="34">
        <f>Main!$B220*Main!$A220*Main!U220</f>
        <v>0</v>
      </c>
      <c r="AN220" s="34">
        <f>Main!$B220*Main!$A220*Main!V220</f>
        <v>0</v>
      </c>
    </row>
    <row r="221" spans="1:40">
      <c r="B221" s="9"/>
      <c r="D221" t="s">
        <v>148</v>
      </c>
      <c r="F221" s="1"/>
      <c r="G221" s="1"/>
      <c r="H221" s="1"/>
      <c r="I221" s="1"/>
      <c r="J221" s="1"/>
      <c r="K221" s="1"/>
      <c r="L221" s="1"/>
      <c r="M221" s="1"/>
      <c r="N221" s="1"/>
      <c r="O221" s="1"/>
      <c r="P221" s="1"/>
      <c r="Q221" s="1"/>
      <c r="R221" s="1"/>
      <c r="S221" s="1"/>
      <c r="T221" s="1"/>
      <c r="U221" s="1"/>
      <c r="V221" s="1"/>
      <c r="W221" s="36"/>
      <c r="X221" s="34">
        <f>Main!$B221*Main!$A221*Main!F221</f>
        <v>0</v>
      </c>
      <c r="Y221" s="34">
        <f>Main!$B221*Main!$A221*Main!G221</f>
        <v>0</v>
      </c>
      <c r="Z221" s="34">
        <f>Main!$B221*Main!$A221*Main!H221</f>
        <v>0</v>
      </c>
      <c r="AA221" s="34">
        <f>Main!$B221*Main!$A221*Main!I221</f>
        <v>0</v>
      </c>
      <c r="AB221" s="34">
        <f>Main!$B221*Main!$A221*Main!J221</f>
        <v>0</v>
      </c>
      <c r="AC221" s="34">
        <f>Main!$B221*Main!$A221*Main!K221</f>
        <v>0</v>
      </c>
      <c r="AD221" s="34">
        <f>Main!$B221*Main!$A221*Main!L221</f>
        <v>0</v>
      </c>
      <c r="AE221" s="34">
        <f>Main!$B221*Main!$A221*Main!M221</f>
        <v>0</v>
      </c>
      <c r="AF221" s="34">
        <f>Main!$B221*Main!$A221*Main!N221</f>
        <v>0</v>
      </c>
      <c r="AG221" s="34">
        <f>Main!$B221*Main!$A221*Main!O221</f>
        <v>0</v>
      </c>
      <c r="AH221" s="34">
        <f>Main!$B221*Main!$A221*Main!P221</f>
        <v>0</v>
      </c>
      <c r="AI221" s="34">
        <f>Main!$B221*Main!$A221*Main!Q221</f>
        <v>0</v>
      </c>
      <c r="AJ221" s="34">
        <f>Main!$B221*Main!$A221*Main!R221</f>
        <v>0</v>
      </c>
      <c r="AK221" s="34">
        <f>Main!$B221*Main!$A221*Main!S221</f>
        <v>0</v>
      </c>
      <c r="AL221" s="34">
        <f>Main!$B221*Main!$A221*Main!T221</f>
        <v>0</v>
      </c>
      <c r="AM221" s="34">
        <f>Main!$B221*Main!$A221*Main!U221</f>
        <v>0</v>
      </c>
      <c r="AN221" s="34">
        <f>Main!$B221*Main!$A221*Main!V221</f>
        <v>0</v>
      </c>
    </row>
    <row r="222" spans="1:40">
      <c r="B222" s="9"/>
      <c r="D222" t="s">
        <v>147</v>
      </c>
      <c r="F222" s="1"/>
      <c r="G222" s="1"/>
      <c r="H222" s="1"/>
      <c r="I222" s="1"/>
      <c r="J222" s="1"/>
      <c r="K222" s="1"/>
      <c r="L222" s="1"/>
      <c r="M222" s="1"/>
      <c r="N222" s="1"/>
      <c r="O222" s="1"/>
      <c r="P222" s="1"/>
      <c r="Q222" s="1"/>
      <c r="R222" s="1"/>
      <c r="S222" s="1"/>
      <c r="T222" s="1"/>
      <c r="U222" s="1"/>
      <c r="V222" s="1"/>
      <c r="W222" s="36"/>
      <c r="X222" s="34">
        <f>Main!$B222*Main!$A222*Main!F222</f>
        <v>0</v>
      </c>
      <c r="Y222" s="34">
        <f>Main!$B222*Main!$A222*Main!G222</f>
        <v>0</v>
      </c>
      <c r="Z222" s="34">
        <f>Main!$B222*Main!$A222*Main!H222</f>
        <v>0</v>
      </c>
      <c r="AA222" s="34">
        <f>Main!$B222*Main!$A222*Main!I222</f>
        <v>0</v>
      </c>
      <c r="AB222" s="34">
        <f>Main!$B222*Main!$A222*Main!J222</f>
        <v>0</v>
      </c>
      <c r="AC222" s="34">
        <f>Main!$B222*Main!$A222*Main!K222</f>
        <v>0</v>
      </c>
      <c r="AD222" s="34">
        <f>Main!$B222*Main!$A222*Main!L222</f>
        <v>0</v>
      </c>
      <c r="AE222" s="34">
        <f>Main!$B222*Main!$A222*Main!M222</f>
        <v>0</v>
      </c>
      <c r="AF222" s="34">
        <f>Main!$B222*Main!$A222*Main!N222</f>
        <v>0</v>
      </c>
      <c r="AG222" s="34">
        <f>Main!$B222*Main!$A222*Main!O222</f>
        <v>0</v>
      </c>
      <c r="AH222" s="34">
        <f>Main!$B222*Main!$A222*Main!P222</f>
        <v>0</v>
      </c>
      <c r="AI222" s="34">
        <f>Main!$B222*Main!$A222*Main!Q222</f>
        <v>0</v>
      </c>
      <c r="AJ222" s="34">
        <f>Main!$B222*Main!$A222*Main!R222</f>
        <v>0</v>
      </c>
      <c r="AK222" s="34">
        <f>Main!$B222*Main!$A222*Main!S222</f>
        <v>0</v>
      </c>
      <c r="AL222" s="34">
        <f>Main!$B222*Main!$A222*Main!T222</f>
        <v>0</v>
      </c>
      <c r="AM222" s="34">
        <f>Main!$B222*Main!$A222*Main!U222</f>
        <v>0</v>
      </c>
      <c r="AN222" s="34">
        <f>Main!$B222*Main!$A222*Main!V222</f>
        <v>0</v>
      </c>
    </row>
    <row r="223" spans="1:40">
      <c r="A223" s="4">
        <v>1</v>
      </c>
      <c r="B223" s="9">
        <v>0.1</v>
      </c>
      <c r="C223" t="s">
        <v>102</v>
      </c>
      <c r="F223" s="11">
        <v>2</v>
      </c>
      <c r="G223" s="11">
        <v>10</v>
      </c>
      <c r="H223" s="11">
        <v>5</v>
      </c>
      <c r="I223" s="15">
        <v>1</v>
      </c>
      <c r="J223" s="11">
        <v>10</v>
      </c>
      <c r="K223" s="11">
        <v>10</v>
      </c>
      <c r="L223" s="19">
        <v>5</v>
      </c>
      <c r="M223" s="11">
        <v>5</v>
      </c>
      <c r="N223" s="11">
        <v>10</v>
      </c>
      <c r="O223" s="11">
        <v>2</v>
      </c>
      <c r="P223" s="11">
        <v>0</v>
      </c>
      <c r="Q223" s="11">
        <v>10</v>
      </c>
      <c r="R223" s="11">
        <v>0</v>
      </c>
      <c r="S223" s="11">
        <v>0</v>
      </c>
      <c r="T223" s="11">
        <v>10</v>
      </c>
      <c r="U223" s="15">
        <v>3</v>
      </c>
      <c r="V223" s="11">
        <v>10</v>
      </c>
      <c r="W223" s="36"/>
      <c r="X223" s="34">
        <f>Main!$B223*Main!$A223*Main!F223</f>
        <v>0.2</v>
      </c>
      <c r="Y223" s="34">
        <f>Main!$B223*Main!$A223*Main!G223</f>
        <v>1</v>
      </c>
      <c r="Z223" s="34">
        <f>Main!$B223*Main!$A223*Main!H223</f>
        <v>0.5</v>
      </c>
      <c r="AA223" s="34">
        <f>Main!$B223*Main!$A223*Main!I223</f>
        <v>0.1</v>
      </c>
      <c r="AB223" s="34">
        <f>Main!$B223*Main!$A223*Main!J223</f>
        <v>1</v>
      </c>
      <c r="AC223" s="34">
        <f>Main!$B223*Main!$A223*Main!K223</f>
        <v>1</v>
      </c>
      <c r="AD223" s="34">
        <f>Main!$B223*Main!$A223*Main!L223</f>
        <v>0.5</v>
      </c>
      <c r="AE223" s="34">
        <f>Main!$B223*Main!$A223*Main!M223</f>
        <v>0.5</v>
      </c>
      <c r="AF223" s="34">
        <f>Main!$B223*Main!$A223*Main!N223</f>
        <v>1</v>
      </c>
      <c r="AG223" s="34">
        <f>Main!$B223*Main!$A223*Main!O223</f>
        <v>0.2</v>
      </c>
      <c r="AH223" s="34">
        <f>Main!$B223*Main!$A223*Main!P223</f>
        <v>0</v>
      </c>
      <c r="AI223" s="34">
        <f>Main!$B223*Main!$A223*Main!Q223</f>
        <v>1</v>
      </c>
      <c r="AJ223" s="34">
        <f>Main!$B223*Main!$A223*Main!R223</f>
        <v>0</v>
      </c>
      <c r="AK223" s="34">
        <f>Main!$B223*Main!$A223*Main!S223</f>
        <v>0</v>
      </c>
      <c r="AL223" s="34">
        <f>Main!$B223*Main!$A223*Main!T223</f>
        <v>1</v>
      </c>
      <c r="AM223" s="34">
        <f>Main!$B223*Main!$A223*Main!U223</f>
        <v>0.30000000000000004</v>
      </c>
      <c r="AN223" s="34">
        <f>Main!$B223*Main!$A223*Main!V223</f>
        <v>1</v>
      </c>
    </row>
    <row r="224" spans="1:40">
      <c r="B224" s="9"/>
      <c r="D224" t="s">
        <v>97</v>
      </c>
      <c r="F224" s="1"/>
      <c r="G224" s="1"/>
      <c r="H224" s="1"/>
      <c r="I224" s="1"/>
      <c r="J224" s="1"/>
      <c r="K224" s="1"/>
      <c r="L224" s="1"/>
      <c r="M224" s="1"/>
      <c r="N224" s="1"/>
      <c r="O224" s="1"/>
      <c r="P224" s="1"/>
      <c r="Q224" s="1"/>
      <c r="R224" s="1"/>
      <c r="S224" s="1"/>
      <c r="T224" s="1"/>
      <c r="U224" s="1"/>
      <c r="V224" s="1"/>
      <c r="W224" s="36"/>
      <c r="X224" s="34">
        <f>Main!$B224*Main!$A224*Main!F224</f>
        <v>0</v>
      </c>
      <c r="Y224" s="34">
        <f>Main!$B224*Main!$A224*Main!G224</f>
        <v>0</v>
      </c>
      <c r="Z224" s="34">
        <f>Main!$B224*Main!$A224*Main!H224</f>
        <v>0</v>
      </c>
      <c r="AA224" s="34">
        <f>Main!$B224*Main!$A224*Main!I224</f>
        <v>0</v>
      </c>
      <c r="AB224" s="34">
        <f>Main!$B224*Main!$A224*Main!J224</f>
        <v>0</v>
      </c>
      <c r="AC224" s="34">
        <f>Main!$B224*Main!$A224*Main!K224</f>
        <v>0</v>
      </c>
      <c r="AD224" s="34">
        <f>Main!$B224*Main!$A224*Main!L224</f>
        <v>0</v>
      </c>
      <c r="AE224" s="34">
        <f>Main!$B224*Main!$A224*Main!M224</f>
        <v>0</v>
      </c>
      <c r="AF224" s="34">
        <f>Main!$B224*Main!$A224*Main!N224</f>
        <v>0</v>
      </c>
      <c r="AG224" s="34">
        <f>Main!$B224*Main!$A224*Main!O224</f>
        <v>0</v>
      </c>
      <c r="AH224" s="34">
        <f>Main!$B224*Main!$A224*Main!P224</f>
        <v>0</v>
      </c>
      <c r="AI224" s="34">
        <f>Main!$B224*Main!$A224*Main!Q224</f>
        <v>0</v>
      </c>
      <c r="AJ224" s="34">
        <f>Main!$B224*Main!$A224*Main!R224</f>
        <v>0</v>
      </c>
      <c r="AK224" s="34">
        <f>Main!$B224*Main!$A224*Main!S224</f>
        <v>0</v>
      </c>
      <c r="AL224" s="34">
        <f>Main!$B224*Main!$A224*Main!T224</f>
        <v>0</v>
      </c>
      <c r="AM224" s="34">
        <f>Main!$B224*Main!$A224*Main!U224</f>
        <v>0</v>
      </c>
      <c r="AN224" s="34">
        <f>Main!$B224*Main!$A224*Main!V224</f>
        <v>0</v>
      </c>
    </row>
    <row r="225" spans="1:40">
      <c r="B225" s="9"/>
      <c r="D225" t="s">
        <v>98</v>
      </c>
      <c r="F225" s="1"/>
      <c r="G225" s="1"/>
      <c r="H225" s="1"/>
      <c r="I225" s="1"/>
      <c r="J225" s="1"/>
      <c r="K225" s="1"/>
      <c r="L225" s="1"/>
      <c r="M225" s="1"/>
      <c r="N225" s="1"/>
      <c r="O225" s="1"/>
      <c r="P225" s="1"/>
      <c r="Q225" s="1"/>
      <c r="R225" s="1"/>
      <c r="S225" s="1"/>
      <c r="T225" s="1"/>
      <c r="U225" s="1"/>
      <c r="V225" s="1"/>
      <c r="W225" s="36"/>
      <c r="X225" s="34">
        <f>Main!$B225*Main!$A225*Main!F225</f>
        <v>0</v>
      </c>
      <c r="Y225" s="34">
        <f>Main!$B225*Main!$A225*Main!G225</f>
        <v>0</v>
      </c>
      <c r="Z225" s="34">
        <f>Main!$B225*Main!$A225*Main!H225</f>
        <v>0</v>
      </c>
      <c r="AA225" s="34">
        <f>Main!$B225*Main!$A225*Main!I225</f>
        <v>0</v>
      </c>
      <c r="AB225" s="34">
        <f>Main!$B225*Main!$A225*Main!J225</f>
        <v>0</v>
      </c>
      <c r="AC225" s="34">
        <f>Main!$B225*Main!$A225*Main!K225</f>
        <v>0</v>
      </c>
      <c r="AD225" s="34">
        <f>Main!$B225*Main!$A225*Main!L225</f>
        <v>0</v>
      </c>
      <c r="AE225" s="34">
        <f>Main!$B225*Main!$A225*Main!M225</f>
        <v>0</v>
      </c>
      <c r="AF225" s="34">
        <f>Main!$B225*Main!$A225*Main!N225</f>
        <v>0</v>
      </c>
      <c r="AG225" s="34">
        <f>Main!$B225*Main!$A225*Main!O225</f>
        <v>0</v>
      </c>
      <c r="AH225" s="34">
        <f>Main!$B225*Main!$A225*Main!P225</f>
        <v>0</v>
      </c>
      <c r="AI225" s="34">
        <f>Main!$B225*Main!$A225*Main!Q225</f>
        <v>0</v>
      </c>
      <c r="AJ225" s="34">
        <f>Main!$B225*Main!$A225*Main!R225</f>
        <v>0</v>
      </c>
      <c r="AK225" s="34">
        <f>Main!$B225*Main!$A225*Main!S225</f>
        <v>0</v>
      </c>
      <c r="AL225" s="34">
        <f>Main!$B225*Main!$A225*Main!T225</f>
        <v>0</v>
      </c>
      <c r="AM225" s="34">
        <f>Main!$B225*Main!$A225*Main!U225</f>
        <v>0</v>
      </c>
      <c r="AN225" s="34">
        <f>Main!$B225*Main!$A225*Main!V225</f>
        <v>0</v>
      </c>
    </row>
    <row r="226" spans="1:40">
      <c r="B226" s="9"/>
      <c r="D226" t="s">
        <v>99</v>
      </c>
      <c r="F226" s="1"/>
      <c r="G226" s="1"/>
      <c r="H226" s="1"/>
      <c r="I226" s="1"/>
      <c r="J226" s="1"/>
      <c r="K226" s="1"/>
      <c r="L226" s="1"/>
      <c r="M226" s="1"/>
      <c r="N226" s="1"/>
      <c r="O226" s="1"/>
      <c r="P226" s="1"/>
      <c r="Q226" s="1"/>
      <c r="R226" s="1"/>
      <c r="S226" s="1"/>
      <c r="T226" s="1"/>
      <c r="U226" s="1"/>
      <c r="V226" s="1"/>
      <c r="W226" s="36"/>
      <c r="X226" s="34">
        <f>Main!$B226*Main!$A226*Main!F226</f>
        <v>0</v>
      </c>
      <c r="Y226" s="34">
        <f>Main!$B226*Main!$A226*Main!G226</f>
        <v>0</v>
      </c>
      <c r="Z226" s="34">
        <f>Main!$B226*Main!$A226*Main!H226</f>
        <v>0</v>
      </c>
      <c r="AA226" s="34">
        <f>Main!$B226*Main!$A226*Main!I226</f>
        <v>0</v>
      </c>
      <c r="AB226" s="34">
        <f>Main!$B226*Main!$A226*Main!J226</f>
        <v>0</v>
      </c>
      <c r="AC226" s="34">
        <f>Main!$B226*Main!$A226*Main!K226</f>
        <v>0</v>
      </c>
      <c r="AD226" s="34">
        <f>Main!$B226*Main!$A226*Main!L226</f>
        <v>0</v>
      </c>
      <c r="AE226" s="34">
        <f>Main!$B226*Main!$A226*Main!M226</f>
        <v>0</v>
      </c>
      <c r="AF226" s="34">
        <f>Main!$B226*Main!$A226*Main!N226</f>
        <v>0</v>
      </c>
      <c r="AG226" s="34">
        <f>Main!$B226*Main!$A226*Main!O226</f>
        <v>0</v>
      </c>
      <c r="AH226" s="34">
        <f>Main!$B226*Main!$A226*Main!P226</f>
        <v>0</v>
      </c>
      <c r="AI226" s="34">
        <f>Main!$B226*Main!$A226*Main!Q226</f>
        <v>0</v>
      </c>
      <c r="AJ226" s="34">
        <f>Main!$B226*Main!$A226*Main!R226</f>
        <v>0</v>
      </c>
      <c r="AK226" s="34">
        <f>Main!$B226*Main!$A226*Main!S226</f>
        <v>0</v>
      </c>
      <c r="AL226" s="34">
        <f>Main!$B226*Main!$A226*Main!T226</f>
        <v>0</v>
      </c>
      <c r="AM226" s="34">
        <f>Main!$B226*Main!$A226*Main!U226</f>
        <v>0</v>
      </c>
      <c r="AN226" s="34">
        <f>Main!$B226*Main!$A226*Main!V226</f>
        <v>0</v>
      </c>
    </row>
    <row r="227" spans="1:40">
      <c r="B227" s="9"/>
      <c r="D227" t="s">
        <v>100</v>
      </c>
      <c r="F227" s="1"/>
      <c r="G227" s="1"/>
      <c r="H227" s="1"/>
      <c r="I227" s="1"/>
      <c r="J227" s="1"/>
      <c r="K227" s="1"/>
      <c r="L227" s="1"/>
      <c r="M227" s="1"/>
      <c r="N227" s="1"/>
      <c r="O227" s="1"/>
      <c r="P227" s="1"/>
      <c r="Q227" s="1"/>
      <c r="R227" s="1"/>
      <c r="S227" s="1"/>
      <c r="T227" s="1"/>
      <c r="U227" s="1"/>
      <c r="V227" s="1"/>
      <c r="W227" s="36"/>
      <c r="X227" s="34">
        <f>Main!$B227*Main!$A227*Main!F227</f>
        <v>0</v>
      </c>
      <c r="Y227" s="34">
        <f>Main!$B227*Main!$A227*Main!G227</f>
        <v>0</v>
      </c>
      <c r="Z227" s="34">
        <f>Main!$B227*Main!$A227*Main!H227</f>
        <v>0</v>
      </c>
      <c r="AA227" s="34">
        <f>Main!$B227*Main!$A227*Main!I227</f>
        <v>0</v>
      </c>
      <c r="AB227" s="34">
        <f>Main!$B227*Main!$A227*Main!J227</f>
        <v>0</v>
      </c>
      <c r="AC227" s="34">
        <f>Main!$B227*Main!$A227*Main!K227</f>
        <v>0</v>
      </c>
      <c r="AD227" s="34">
        <f>Main!$B227*Main!$A227*Main!L227</f>
        <v>0</v>
      </c>
      <c r="AE227" s="34">
        <f>Main!$B227*Main!$A227*Main!M227</f>
        <v>0</v>
      </c>
      <c r="AF227" s="34">
        <f>Main!$B227*Main!$A227*Main!N227</f>
        <v>0</v>
      </c>
      <c r="AG227" s="34">
        <f>Main!$B227*Main!$A227*Main!O227</f>
        <v>0</v>
      </c>
      <c r="AH227" s="34">
        <f>Main!$B227*Main!$A227*Main!P227</f>
        <v>0</v>
      </c>
      <c r="AI227" s="34">
        <f>Main!$B227*Main!$A227*Main!Q227</f>
        <v>0</v>
      </c>
      <c r="AJ227" s="34">
        <f>Main!$B227*Main!$A227*Main!R227</f>
        <v>0</v>
      </c>
      <c r="AK227" s="34">
        <f>Main!$B227*Main!$A227*Main!S227</f>
        <v>0</v>
      </c>
      <c r="AL227" s="34">
        <f>Main!$B227*Main!$A227*Main!T227</f>
        <v>0</v>
      </c>
      <c r="AM227" s="34">
        <f>Main!$B227*Main!$A227*Main!U227</f>
        <v>0</v>
      </c>
      <c r="AN227" s="34">
        <f>Main!$B227*Main!$A227*Main!V227</f>
        <v>0</v>
      </c>
    </row>
    <row r="228" spans="1:40">
      <c r="B228" s="9"/>
      <c r="D228" t="s">
        <v>101</v>
      </c>
      <c r="F228" s="1"/>
      <c r="G228" s="1"/>
      <c r="H228" s="1"/>
      <c r="I228" s="1"/>
      <c r="J228" s="1"/>
      <c r="K228" s="1"/>
      <c r="L228" s="1"/>
      <c r="M228" s="1"/>
      <c r="N228" s="1"/>
      <c r="O228" s="1"/>
      <c r="P228" s="1"/>
      <c r="Q228" s="1"/>
      <c r="R228" s="1"/>
      <c r="S228" s="1"/>
      <c r="T228" s="1"/>
      <c r="U228" s="1"/>
      <c r="V228" s="1"/>
      <c r="W228" s="36"/>
      <c r="X228" s="34">
        <f>Main!$B228*Main!$A228*Main!F228</f>
        <v>0</v>
      </c>
      <c r="Y228" s="34">
        <f>Main!$B228*Main!$A228*Main!G228</f>
        <v>0</v>
      </c>
      <c r="Z228" s="34">
        <f>Main!$B228*Main!$A228*Main!H228</f>
        <v>0</v>
      </c>
      <c r="AA228" s="34">
        <f>Main!$B228*Main!$A228*Main!I228</f>
        <v>0</v>
      </c>
      <c r="AB228" s="34">
        <f>Main!$B228*Main!$A228*Main!J228</f>
        <v>0</v>
      </c>
      <c r="AC228" s="34">
        <f>Main!$B228*Main!$A228*Main!K228</f>
        <v>0</v>
      </c>
      <c r="AD228" s="34">
        <f>Main!$B228*Main!$A228*Main!L228</f>
        <v>0</v>
      </c>
      <c r="AE228" s="34">
        <f>Main!$B228*Main!$A228*Main!M228</f>
        <v>0</v>
      </c>
      <c r="AF228" s="34">
        <f>Main!$B228*Main!$A228*Main!N228</f>
        <v>0</v>
      </c>
      <c r="AG228" s="34">
        <f>Main!$B228*Main!$A228*Main!O228</f>
        <v>0</v>
      </c>
      <c r="AH228" s="34">
        <f>Main!$B228*Main!$A228*Main!P228</f>
        <v>0</v>
      </c>
      <c r="AI228" s="34">
        <f>Main!$B228*Main!$A228*Main!Q228</f>
        <v>0</v>
      </c>
      <c r="AJ228" s="34">
        <f>Main!$B228*Main!$A228*Main!R228</f>
        <v>0</v>
      </c>
      <c r="AK228" s="34">
        <f>Main!$B228*Main!$A228*Main!S228</f>
        <v>0</v>
      </c>
      <c r="AL228" s="34">
        <f>Main!$B228*Main!$A228*Main!T228</f>
        <v>0</v>
      </c>
      <c r="AM228" s="34">
        <f>Main!$B228*Main!$A228*Main!U228</f>
        <v>0</v>
      </c>
      <c r="AN228" s="34">
        <f>Main!$B228*Main!$A228*Main!V228</f>
        <v>0</v>
      </c>
    </row>
    <row r="229" spans="1:40">
      <c r="A229" s="4">
        <v>1</v>
      </c>
      <c r="B229" s="9">
        <v>0.1</v>
      </c>
      <c r="C229" t="s">
        <v>12</v>
      </c>
      <c r="F229" s="11">
        <v>10</v>
      </c>
      <c r="G229">
        <v>0</v>
      </c>
      <c r="H229" s="11">
        <v>10</v>
      </c>
      <c r="I229" s="11">
        <v>10</v>
      </c>
      <c r="J229">
        <v>0</v>
      </c>
      <c r="K229">
        <v>10</v>
      </c>
      <c r="L229">
        <v>0</v>
      </c>
      <c r="M229">
        <v>10</v>
      </c>
      <c r="N229">
        <v>0</v>
      </c>
      <c r="O229">
        <v>10</v>
      </c>
      <c r="P229">
        <v>6</v>
      </c>
      <c r="Q229" s="11">
        <v>0</v>
      </c>
      <c r="R229" s="11">
        <v>10</v>
      </c>
      <c r="S229" s="11">
        <v>10</v>
      </c>
      <c r="T229">
        <v>0</v>
      </c>
      <c r="U229">
        <v>10</v>
      </c>
      <c r="V229">
        <v>0</v>
      </c>
      <c r="W229" s="36"/>
      <c r="X229" s="34">
        <f>Main!$B229*Main!$A229*Main!F229</f>
        <v>1</v>
      </c>
      <c r="Y229" s="34">
        <f>Main!$B229*Main!$A229*Main!G229</f>
        <v>0</v>
      </c>
      <c r="Z229" s="34">
        <f>Main!$B229*Main!$A229*Main!H229</f>
        <v>1</v>
      </c>
      <c r="AA229" s="34">
        <f>Main!$B229*Main!$A229*Main!I229</f>
        <v>1</v>
      </c>
      <c r="AB229" s="34">
        <f>Main!$B229*Main!$A229*Main!J229</f>
        <v>0</v>
      </c>
      <c r="AC229" s="34">
        <f>Main!$B229*Main!$A229*Main!K229</f>
        <v>1</v>
      </c>
      <c r="AD229" s="34">
        <f>Main!$B229*Main!$A229*Main!L229</f>
        <v>0</v>
      </c>
      <c r="AE229" s="34">
        <f>Main!$B229*Main!$A229*Main!M229</f>
        <v>1</v>
      </c>
      <c r="AF229" s="34">
        <f>Main!$B229*Main!$A229*Main!N229</f>
        <v>0</v>
      </c>
      <c r="AG229" s="34">
        <f>Main!$B229*Main!$A229*Main!O229</f>
        <v>1</v>
      </c>
      <c r="AH229" s="34">
        <f>Main!$B229*Main!$A229*Main!P229</f>
        <v>0.60000000000000009</v>
      </c>
      <c r="AI229" s="34">
        <f>Main!$B229*Main!$A229*Main!Q229</f>
        <v>0</v>
      </c>
      <c r="AJ229" s="34">
        <f>Main!$B229*Main!$A229*Main!R229</f>
        <v>1</v>
      </c>
      <c r="AK229" s="34">
        <f>Main!$B229*Main!$A229*Main!S229</f>
        <v>1</v>
      </c>
      <c r="AL229" s="34">
        <f>Main!$B229*Main!$A229*Main!T229</f>
        <v>0</v>
      </c>
      <c r="AM229" s="34">
        <f>Main!$B229*Main!$A229*Main!U229</f>
        <v>1</v>
      </c>
      <c r="AN229" s="34">
        <f>Main!$B229*Main!$A229*Main!V229</f>
        <v>0</v>
      </c>
    </row>
    <row r="230" spans="1:40">
      <c r="B230" s="9"/>
      <c r="D230" t="s">
        <v>13</v>
      </c>
      <c r="F230" s="1"/>
      <c r="G230" s="1"/>
      <c r="H230" s="1"/>
      <c r="I230" s="1"/>
      <c r="J230" s="1"/>
      <c r="K230" s="1"/>
      <c r="L230" s="1"/>
      <c r="M230" s="1"/>
      <c r="N230" s="1"/>
      <c r="O230" s="1"/>
      <c r="P230" s="1"/>
      <c r="Q230" s="1"/>
      <c r="R230" s="1"/>
      <c r="S230" s="1"/>
      <c r="T230" s="1"/>
      <c r="U230" s="1"/>
      <c r="V230" s="1"/>
      <c r="W230" s="36"/>
      <c r="X230" s="34">
        <f>Main!$B230*Main!$A230*Main!F230</f>
        <v>0</v>
      </c>
      <c r="Y230" s="34">
        <f>Main!$B230*Main!$A230*Main!G230</f>
        <v>0</v>
      </c>
      <c r="Z230" s="34">
        <f>Main!$B230*Main!$A230*Main!H230</f>
        <v>0</v>
      </c>
      <c r="AA230" s="34">
        <f>Main!$B230*Main!$A230*Main!I230</f>
        <v>0</v>
      </c>
      <c r="AB230" s="34">
        <f>Main!$B230*Main!$A230*Main!J230</f>
        <v>0</v>
      </c>
      <c r="AC230" s="34">
        <f>Main!$B230*Main!$A230*Main!K230</f>
        <v>0</v>
      </c>
      <c r="AD230" s="34">
        <f>Main!$B230*Main!$A230*Main!L230</f>
        <v>0</v>
      </c>
      <c r="AE230" s="34">
        <f>Main!$B230*Main!$A230*Main!M230</f>
        <v>0</v>
      </c>
      <c r="AF230" s="34">
        <f>Main!$B230*Main!$A230*Main!N230</f>
        <v>0</v>
      </c>
      <c r="AG230" s="34">
        <f>Main!$B230*Main!$A230*Main!O230</f>
        <v>0</v>
      </c>
      <c r="AH230" s="34">
        <f>Main!$B230*Main!$A230*Main!P230</f>
        <v>0</v>
      </c>
      <c r="AI230" s="34">
        <f>Main!$B230*Main!$A230*Main!Q230</f>
        <v>0</v>
      </c>
      <c r="AJ230" s="34">
        <f>Main!$B230*Main!$A230*Main!R230</f>
        <v>0</v>
      </c>
      <c r="AK230" s="34">
        <f>Main!$B230*Main!$A230*Main!S230</f>
        <v>0</v>
      </c>
      <c r="AL230" s="34">
        <f>Main!$B230*Main!$A230*Main!T230</f>
        <v>0</v>
      </c>
      <c r="AM230" s="34">
        <f>Main!$B230*Main!$A230*Main!U230</f>
        <v>0</v>
      </c>
      <c r="AN230" s="34">
        <f>Main!$B230*Main!$A230*Main!V230</f>
        <v>0</v>
      </c>
    </row>
    <row r="231" spans="1:40">
      <c r="B231" s="9"/>
      <c r="D231" t="s">
        <v>14</v>
      </c>
      <c r="F231" s="1"/>
      <c r="G231" s="1"/>
      <c r="H231" s="1"/>
      <c r="I231" s="1"/>
      <c r="J231" s="1"/>
      <c r="K231" s="1"/>
      <c r="L231" s="1"/>
      <c r="M231" s="1"/>
      <c r="N231" s="1"/>
      <c r="O231" s="1"/>
      <c r="P231" s="1"/>
      <c r="Q231" s="1"/>
      <c r="R231" s="1"/>
      <c r="S231" s="1"/>
      <c r="T231" s="1"/>
      <c r="U231" s="1"/>
      <c r="V231" s="1"/>
      <c r="W231" s="36"/>
      <c r="X231" s="34">
        <f>Main!$B231*Main!$A231*Main!F231</f>
        <v>0</v>
      </c>
      <c r="Y231" s="34">
        <f>Main!$B231*Main!$A231*Main!G231</f>
        <v>0</v>
      </c>
      <c r="Z231" s="34">
        <f>Main!$B231*Main!$A231*Main!H231</f>
        <v>0</v>
      </c>
      <c r="AA231" s="34">
        <f>Main!$B231*Main!$A231*Main!I231</f>
        <v>0</v>
      </c>
      <c r="AB231" s="34">
        <f>Main!$B231*Main!$A231*Main!J231</f>
        <v>0</v>
      </c>
      <c r="AC231" s="34">
        <f>Main!$B231*Main!$A231*Main!K231</f>
        <v>0</v>
      </c>
      <c r="AD231" s="34">
        <f>Main!$B231*Main!$A231*Main!L231</f>
        <v>0</v>
      </c>
      <c r="AE231" s="34">
        <f>Main!$B231*Main!$A231*Main!M231</f>
        <v>0</v>
      </c>
      <c r="AF231" s="34">
        <f>Main!$B231*Main!$A231*Main!N231</f>
        <v>0</v>
      </c>
      <c r="AG231" s="34">
        <f>Main!$B231*Main!$A231*Main!O231</f>
        <v>0</v>
      </c>
      <c r="AH231" s="34">
        <f>Main!$B231*Main!$A231*Main!P231</f>
        <v>0</v>
      </c>
      <c r="AI231" s="34">
        <f>Main!$B231*Main!$A231*Main!Q231</f>
        <v>0</v>
      </c>
      <c r="AJ231" s="34">
        <f>Main!$B231*Main!$A231*Main!R231</f>
        <v>0</v>
      </c>
      <c r="AK231" s="34">
        <f>Main!$B231*Main!$A231*Main!S231</f>
        <v>0</v>
      </c>
      <c r="AL231" s="34">
        <f>Main!$B231*Main!$A231*Main!T231</f>
        <v>0</v>
      </c>
      <c r="AM231" s="34">
        <f>Main!$B231*Main!$A231*Main!U231</f>
        <v>0</v>
      </c>
      <c r="AN231" s="34">
        <f>Main!$B231*Main!$A231*Main!V231</f>
        <v>0</v>
      </c>
    </row>
    <row r="232" spans="1:40">
      <c r="A232" s="4">
        <v>1</v>
      </c>
      <c r="B232" s="9">
        <v>0.1</v>
      </c>
      <c r="C232" t="s">
        <v>87</v>
      </c>
      <c r="F232" s="11">
        <v>0</v>
      </c>
      <c r="G232" s="11">
        <v>10</v>
      </c>
      <c r="H232" s="11">
        <v>10</v>
      </c>
      <c r="I232" s="19">
        <v>10</v>
      </c>
      <c r="J232" s="11">
        <v>10</v>
      </c>
      <c r="K232" s="11">
        <v>10</v>
      </c>
      <c r="L232" s="11">
        <v>10</v>
      </c>
      <c r="M232" s="11">
        <v>10</v>
      </c>
      <c r="N232" s="11">
        <v>10</v>
      </c>
      <c r="O232" s="11">
        <v>10</v>
      </c>
      <c r="P232" s="11">
        <v>0</v>
      </c>
      <c r="Q232" s="11">
        <v>10</v>
      </c>
      <c r="R232" s="11">
        <v>8</v>
      </c>
      <c r="S232" s="11">
        <v>8</v>
      </c>
      <c r="T232" s="11">
        <v>10</v>
      </c>
      <c r="U232" s="11">
        <v>2</v>
      </c>
      <c r="V232" s="11">
        <v>10</v>
      </c>
      <c r="W232" s="36"/>
      <c r="X232" s="34">
        <f>Main!$B232*Main!$A232*Main!F232</f>
        <v>0</v>
      </c>
      <c r="Y232" s="34">
        <f>Main!$B232*Main!$A232*Main!G232</f>
        <v>1</v>
      </c>
      <c r="Z232" s="34">
        <f>Main!$B232*Main!$A232*Main!H232</f>
        <v>1</v>
      </c>
      <c r="AA232" s="34">
        <f>Main!$B232*Main!$A232*Main!I232</f>
        <v>1</v>
      </c>
      <c r="AB232" s="34">
        <f>Main!$B232*Main!$A232*Main!J232</f>
        <v>1</v>
      </c>
      <c r="AC232" s="34">
        <f>Main!$B232*Main!$A232*Main!K232</f>
        <v>1</v>
      </c>
      <c r="AD232" s="34">
        <f>Main!$B232*Main!$A232*Main!L232</f>
        <v>1</v>
      </c>
      <c r="AE232" s="34">
        <f>Main!$B232*Main!$A232*Main!M232</f>
        <v>1</v>
      </c>
      <c r="AF232" s="34">
        <f>Main!$B232*Main!$A232*Main!N232</f>
        <v>1</v>
      </c>
      <c r="AG232" s="34">
        <f>Main!$B232*Main!$A232*Main!O232</f>
        <v>1</v>
      </c>
      <c r="AH232" s="34">
        <f>Main!$B232*Main!$A232*Main!P232</f>
        <v>0</v>
      </c>
      <c r="AI232" s="34">
        <f>Main!$B232*Main!$A232*Main!Q232</f>
        <v>1</v>
      </c>
      <c r="AJ232" s="34">
        <f>Main!$B232*Main!$A232*Main!R232</f>
        <v>0.8</v>
      </c>
      <c r="AK232" s="34">
        <f>Main!$B232*Main!$A232*Main!S232</f>
        <v>0.8</v>
      </c>
      <c r="AL232" s="34">
        <f>Main!$B232*Main!$A232*Main!T232</f>
        <v>1</v>
      </c>
      <c r="AM232" s="34">
        <f>Main!$B232*Main!$A232*Main!U232</f>
        <v>0.2</v>
      </c>
      <c r="AN232" s="34">
        <f>Main!$B232*Main!$A232*Main!V232</f>
        <v>1</v>
      </c>
    </row>
    <row r="233" spans="1:40">
      <c r="B233" s="9"/>
      <c r="D233" t="s">
        <v>89</v>
      </c>
      <c r="F233" s="1"/>
      <c r="G233" s="1"/>
      <c r="H233" s="1"/>
      <c r="I233" s="1"/>
      <c r="J233" s="1"/>
      <c r="K233" s="1"/>
      <c r="L233" s="1"/>
      <c r="M233" s="1"/>
      <c r="N233" s="1"/>
      <c r="O233" s="1"/>
      <c r="P233" s="1"/>
      <c r="Q233" s="1"/>
      <c r="R233" s="1"/>
      <c r="S233" s="1"/>
      <c r="T233" s="1"/>
      <c r="U233" s="1"/>
      <c r="V233" s="1"/>
      <c r="W233" s="36"/>
      <c r="X233" s="34">
        <f>Main!$B233*Main!$A233*Main!F233</f>
        <v>0</v>
      </c>
      <c r="Y233" s="34">
        <f>Main!$B233*Main!$A233*Main!G233</f>
        <v>0</v>
      </c>
      <c r="Z233" s="34">
        <f>Main!$B233*Main!$A233*Main!H233</f>
        <v>0</v>
      </c>
      <c r="AA233" s="34">
        <f>Main!$B233*Main!$A233*Main!I233</f>
        <v>0</v>
      </c>
      <c r="AB233" s="34">
        <f>Main!$B233*Main!$A233*Main!J233</f>
        <v>0</v>
      </c>
      <c r="AC233" s="34">
        <f>Main!$B233*Main!$A233*Main!K233</f>
        <v>0</v>
      </c>
      <c r="AD233" s="34">
        <f>Main!$B233*Main!$A233*Main!L233</f>
        <v>0</v>
      </c>
      <c r="AE233" s="34">
        <f>Main!$B233*Main!$A233*Main!M233</f>
        <v>0</v>
      </c>
      <c r="AF233" s="34">
        <f>Main!$B233*Main!$A233*Main!N233</f>
        <v>0</v>
      </c>
      <c r="AG233" s="34">
        <f>Main!$B233*Main!$A233*Main!O233</f>
        <v>0</v>
      </c>
      <c r="AH233" s="34">
        <f>Main!$B233*Main!$A233*Main!P233</f>
        <v>0</v>
      </c>
      <c r="AI233" s="34">
        <f>Main!$B233*Main!$A233*Main!Q233</f>
        <v>0</v>
      </c>
      <c r="AJ233" s="34">
        <f>Main!$B233*Main!$A233*Main!R233</f>
        <v>0</v>
      </c>
      <c r="AK233" s="34">
        <f>Main!$B233*Main!$A233*Main!S233</f>
        <v>0</v>
      </c>
      <c r="AL233" s="34">
        <f>Main!$B233*Main!$A233*Main!T233</f>
        <v>0</v>
      </c>
      <c r="AM233" s="34">
        <f>Main!$B233*Main!$A233*Main!U233</f>
        <v>0</v>
      </c>
      <c r="AN233" s="34">
        <f>Main!$B233*Main!$A233*Main!V233</f>
        <v>0</v>
      </c>
    </row>
    <row r="234" spans="1:40">
      <c r="B234" s="9"/>
      <c r="D234" t="s">
        <v>88</v>
      </c>
      <c r="F234" s="1"/>
      <c r="G234" s="1"/>
      <c r="H234" s="1"/>
      <c r="I234" s="1"/>
      <c r="J234" s="1"/>
      <c r="K234" s="1"/>
      <c r="L234" s="1"/>
      <c r="M234" s="1"/>
      <c r="N234" s="1"/>
      <c r="O234" s="1"/>
      <c r="P234" s="1"/>
      <c r="Q234" s="1"/>
      <c r="R234" s="1"/>
      <c r="S234" s="1"/>
      <c r="T234" s="1"/>
      <c r="U234" s="1"/>
      <c r="V234" s="1"/>
      <c r="W234" s="36"/>
      <c r="X234" s="34">
        <f>Main!$B234*Main!$A234*Main!F234</f>
        <v>0</v>
      </c>
      <c r="Y234" s="34">
        <f>Main!$B234*Main!$A234*Main!G234</f>
        <v>0</v>
      </c>
      <c r="Z234" s="34">
        <f>Main!$B234*Main!$A234*Main!H234</f>
        <v>0</v>
      </c>
      <c r="AA234" s="34">
        <f>Main!$B234*Main!$A234*Main!I234</f>
        <v>0</v>
      </c>
      <c r="AB234" s="34">
        <f>Main!$B234*Main!$A234*Main!J234</f>
        <v>0</v>
      </c>
      <c r="AC234" s="34">
        <f>Main!$B234*Main!$A234*Main!K234</f>
        <v>0</v>
      </c>
      <c r="AD234" s="34">
        <f>Main!$B234*Main!$A234*Main!L234</f>
        <v>0</v>
      </c>
      <c r="AE234" s="34">
        <f>Main!$B234*Main!$A234*Main!M234</f>
        <v>0</v>
      </c>
      <c r="AF234" s="34">
        <f>Main!$B234*Main!$A234*Main!N234</f>
        <v>0</v>
      </c>
      <c r="AG234" s="34">
        <f>Main!$B234*Main!$A234*Main!O234</f>
        <v>0</v>
      </c>
      <c r="AH234" s="34">
        <f>Main!$B234*Main!$A234*Main!P234</f>
        <v>0</v>
      </c>
      <c r="AI234" s="34">
        <f>Main!$B234*Main!$A234*Main!Q234</f>
        <v>0</v>
      </c>
      <c r="AJ234" s="34">
        <f>Main!$B234*Main!$A234*Main!R234</f>
        <v>0</v>
      </c>
      <c r="AK234" s="34">
        <f>Main!$B234*Main!$A234*Main!S234</f>
        <v>0</v>
      </c>
      <c r="AL234" s="34">
        <f>Main!$B234*Main!$A234*Main!T234</f>
        <v>0</v>
      </c>
      <c r="AM234" s="34">
        <f>Main!$B234*Main!$A234*Main!U234</f>
        <v>0</v>
      </c>
      <c r="AN234" s="34">
        <f>Main!$B234*Main!$A234*Main!V234</f>
        <v>0</v>
      </c>
    </row>
    <row r="235" spans="1:40">
      <c r="B235" s="9"/>
      <c r="D235" t="s">
        <v>90</v>
      </c>
      <c r="F235" s="1"/>
      <c r="G235" s="1"/>
      <c r="H235" s="1"/>
      <c r="I235" s="1"/>
      <c r="J235" s="1"/>
      <c r="K235" s="1"/>
      <c r="L235" s="1"/>
      <c r="M235" s="1"/>
      <c r="N235" s="1"/>
      <c r="O235" s="1"/>
      <c r="P235" s="1"/>
      <c r="Q235" s="1"/>
      <c r="R235" s="1"/>
      <c r="S235" s="1"/>
      <c r="T235" s="1"/>
      <c r="U235" s="1"/>
      <c r="V235" s="1"/>
      <c r="W235" s="36"/>
      <c r="X235" s="34">
        <f>Main!$B235*Main!$A235*Main!F235</f>
        <v>0</v>
      </c>
      <c r="Y235" s="34">
        <f>Main!$B235*Main!$A235*Main!G235</f>
        <v>0</v>
      </c>
      <c r="Z235" s="34">
        <f>Main!$B235*Main!$A235*Main!H235</f>
        <v>0</v>
      </c>
      <c r="AA235" s="34">
        <f>Main!$B235*Main!$A235*Main!I235</f>
        <v>0</v>
      </c>
      <c r="AB235" s="34">
        <f>Main!$B235*Main!$A235*Main!J235</f>
        <v>0</v>
      </c>
      <c r="AC235" s="34">
        <f>Main!$B235*Main!$A235*Main!K235</f>
        <v>0</v>
      </c>
      <c r="AD235" s="34">
        <f>Main!$B235*Main!$A235*Main!L235</f>
        <v>0</v>
      </c>
      <c r="AE235" s="34">
        <f>Main!$B235*Main!$A235*Main!M235</f>
        <v>0</v>
      </c>
      <c r="AF235" s="34">
        <f>Main!$B235*Main!$A235*Main!N235</f>
        <v>0</v>
      </c>
      <c r="AG235" s="34">
        <f>Main!$B235*Main!$A235*Main!O235</f>
        <v>0</v>
      </c>
      <c r="AH235" s="34">
        <f>Main!$B235*Main!$A235*Main!P235</f>
        <v>0</v>
      </c>
      <c r="AI235" s="34">
        <f>Main!$B235*Main!$A235*Main!Q235</f>
        <v>0</v>
      </c>
      <c r="AJ235" s="34">
        <f>Main!$B235*Main!$A235*Main!R235</f>
        <v>0</v>
      </c>
      <c r="AK235" s="34">
        <f>Main!$B235*Main!$A235*Main!S235</f>
        <v>0</v>
      </c>
      <c r="AL235" s="34">
        <f>Main!$B235*Main!$A235*Main!T235</f>
        <v>0</v>
      </c>
      <c r="AM235" s="34">
        <f>Main!$B235*Main!$A235*Main!U235</f>
        <v>0</v>
      </c>
      <c r="AN235" s="34">
        <f>Main!$B235*Main!$A235*Main!V235</f>
        <v>0</v>
      </c>
    </row>
    <row r="236" spans="1:40">
      <c r="A236" s="4">
        <v>1</v>
      </c>
      <c r="B236" s="9">
        <v>0.1</v>
      </c>
      <c r="C236" s="9" t="s">
        <v>157</v>
      </c>
      <c r="E236" s="9"/>
      <c r="F236" s="11">
        <v>10</v>
      </c>
      <c r="G236">
        <v>0</v>
      </c>
      <c r="H236" s="11">
        <v>10</v>
      </c>
      <c r="I236" s="11">
        <v>10</v>
      </c>
      <c r="J236">
        <v>0</v>
      </c>
      <c r="K236" s="11">
        <v>10</v>
      </c>
      <c r="L236" s="11">
        <v>0</v>
      </c>
      <c r="M236">
        <v>10</v>
      </c>
      <c r="N236">
        <v>0</v>
      </c>
      <c r="O236">
        <v>10</v>
      </c>
      <c r="P236">
        <v>6</v>
      </c>
      <c r="Q236">
        <v>0</v>
      </c>
      <c r="R236" s="11">
        <v>10</v>
      </c>
      <c r="S236" s="11">
        <v>10</v>
      </c>
      <c r="T236">
        <v>0</v>
      </c>
      <c r="U236">
        <v>0</v>
      </c>
      <c r="V236">
        <v>0</v>
      </c>
      <c r="W236" s="36"/>
      <c r="X236" s="34">
        <f>Main!$B236*Main!$A236*Main!F236</f>
        <v>1</v>
      </c>
      <c r="Y236" s="34">
        <f>Main!$B236*Main!$A236*Main!G236</f>
        <v>0</v>
      </c>
      <c r="Z236" s="34">
        <f>Main!$B236*Main!$A236*Main!H236</f>
        <v>1</v>
      </c>
      <c r="AA236" s="34">
        <f>Main!$B236*Main!$A236*Main!I236</f>
        <v>1</v>
      </c>
      <c r="AB236" s="34">
        <f>Main!$B236*Main!$A236*Main!J236</f>
        <v>0</v>
      </c>
      <c r="AC236" s="34">
        <f>Main!$B236*Main!$A236*Main!K236</f>
        <v>1</v>
      </c>
      <c r="AD236" s="34">
        <f>Main!$B236*Main!$A236*Main!L236</f>
        <v>0</v>
      </c>
      <c r="AE236" s="34">
        <f>Main!$B236*Main!$A236*Main!M236</f>
        <v>1</v>
      </c>
      <c r="AF236" s="34">
        <f>Main!$B236*Main!$A236*Main!N236</f>
        <v>0</v>
      </c>
      <c r="AG236" s="34">
        <f>Main!$B236*Main!$A236*Main!O236</f>
        <v>1</v>
      </c>
      <c r="AH236" s="34">
        <f>Main!$B236*Main!$A236*Main!P236</f>
        <v>0.60000000000000009</v>
      </c>
      <c r="AI236" s="34">
        <f>Main!$B236*Main!$A236*Main!Q236</f>
        <v>0</v>
      </c>
      <c r="AJ236" s="34">
        <f>Main!$B236*Main!$A236*Main!R236</f>
        <v>1</v>
      </c>
      <c r="AK236" s="34">
        <f>Main!$B236*Main!$A236*Main!S236</f>
        <v>1</v>
      </c>
      <c r="AL236" s="34">
        <f>Main!$B236*Main!$A236*Main!T236</f>
        <v>0</v>
      </c>
      <c r="AM236" s="34">
        <f>Main!$B236*Main!$A236*Main!U236</f>
        <v>0</v>
      </c>
      <c r="AN236" s="34">
        <f>Main!$B236*Main!$A236*Main!V236</f>
        <v>0</v>
      </c>
    </row>
    <row r="237" spans="1:40">
      <c r="B237" s="9"/>
      <c r="D237" t="s">
        <v>13</v>
      </c>
      <c r="F237" s="1"/>
      <c r="G237" s="1"/>
      <c r="H237" s="1"/>
      <c r="I237" s="1"/>
      <c r="J237" s="1"/>
      <c r="K237" s="1"/>
      <c r="L237" s="1"/>
      <c r="M237" s="1"/>
      <c r="N237" s="1"/>
      <c r="O237" s="1"/>
      <c r="P237" s="1"/>
      <c r="Q237" s="1"/>
      <c r="R237" s="1"/>
      <c r="S237" s="1"/>
      <c r="T237" s="1"/>
      <c r="U237" s="1"/>
      <c r="V237" s="1"/>
      <c r="W237" s="36"/>
      <c r="X237" s="34">
        <f>Main!$B237*Main!$A237*Main!F237</f>
        <v>0</v>
      </c>
      <c r="Y237" s="34">
        <f>Main!$B237*Main!$A237*Main!G237</f>
        <v>0</v>
      </c>
      <c r="Z237" s="34">
        <f>Main!$B237*Main!$A237*Main!H237</f>
        <v>0</v>
      </c>
      <c r="AA237" s="34">
        <f>Main!$B237*Main!$A237*Main!I237</f>
        <v>0</v>
      </c>
      <c r="AB237" s="34">
        <f>Main!$B237*Main!$A237*Main!J237</f>
        <v>0</v>
      </c>
      <c r="AC237" s="34">
        <f>Main!$B237*Main!$A237*Main!K237</f>
        <v>0</v>
      </c>
      <c r="AD237" s="34">
        <f>Main!$B237*Main!$A237*Main!L237</f>
        <v>0</v>
      </c>
      <c r="AE237" s="34">
        <f>Main!$B237*Main!$A237*Main!M237</f>
        <v>0</v>
      </c>
      <c r="AF237" s="34">
        <f>Main!$B237*Main!$A237*Main!N237</f>
        <v>0</v>
      </c>
      <c r="AG237" s="34">
        <f>Main!$B237*Main!$A237*Main!O237</f>
        <v>0</v>
      </c>
      <c r="AH237" s="34">
        <f>Main!$B237*Main!$A237*Main!P237</f>
        <v>0</v>
      </c>
      <c r="AI237" s="34">
        <f>Main!$B237*Main!$A237*Main!Q237</f>
        <v>0</v>
      </c>
      <c r="AJ237" s="34">
        <f>Main!$B237*Main!$A237*Main!R237</f>
        <v>0</v>
      </c>
      <c r="AK237" s="34">
        <f>Main!$B237*Main!$A237*Main!S237</f>
        <v>0</v>
      </c>
      <c r="AL237" s="34">
        <f>Main!$B237*Main!$A237*Main!T237</f>
        <v>0</v>
      </c>
      <c r="AM237" s="34">
        <f>Main!$B237*Main!$A237*Main!U237</f>
        <v>0</v>
      </c>
      <c r="AN237" s="34">
        <f>Main!$B237*Main!$A237*Main!V237</f>
        <v>0</v>
      </c>
    </row>
    <row r="238" spans="1:40">
      <c r="B238" s="9"/>
      <c r="D238" t="s">
        <v>14</v>
      </c>
      <c r="F238" s="1"/>
      <c r="G238" s="1"/>
      <c r="H238" s="1"/>
      <c r="I238" s="1"/>
      <c r="J238" s="1"/>
      <c r="K238" s="1"/>
      <c r="L238" s="1"/>
      <c r="M238" s="1"/>
      <c r="N238" s="1"/>
      <c r="O238" s="1"/>
      <c r="P238" s="1"/>
      <c r="Q238" s="1"/>
      <c r="R238" s="1"/>
      <c r="S238" s="1"/>
      <c r="T238" s="1"/>
      <c r="U238" s="1"/>
      <c r="V238" s="1"/>
      <c r="W238" s="36"/>
      <c r="X238" s="34">
        <f>Main!$B238*Main!$A238*Main!F238</f>
        <v>0</v>
      </c>
      <c r="Y238" s="34">
        <f>Main!$B238*Main!$A238*Main!G238</f>
        <v>0</v>
      </c>
      <c r="Z238" s="34">
        <f>Main!$B238*Main!$A238*Main!H238</f>
        <v>0</v>
      </c>
      <c r="AA238" s="34">
        <f>Main!$B238*Main!$A238*Main!I238</f>
        <v>0</v>
      </c>
      <c r="AB238" s="34">
        <f>Main!$B238*Main!$A238*Main!J238</f>
        <v>0</v>
      </c>
      <c r="AC238" s="34">
        <f>Main!$B238*Main!$A238*Main!K238</f>
        <v>0</v>
      </c>
      <c r="AD238" s="34">
        <f>Main!$B238*Main!$A238*Main!L238</f>
        <v>0</v>
      </c>
      <c r="AE238" s="34">
        <f>Main!$B238*Main!$A238*Main!M238</f>
        <v>0</v>
      </c>
      <c r="AF238" s="34">
        <f>Main!$B238*Main!$A238*Main!N238</f>
        <v>0</v>
      </c>
      <c r="AG238" s="34">
        <f>Main!$B238*Main!$A238*Main!O238</f>
        <v>0</v>
      </c>
      <c r="AH238" s="34">
        <f>Main!$B238*Main!$A238*Main!P238</f>
        <v>0</v>
      </c>
      <c r="AI238" s="34">
        <f>Main!$B238*Main!$A238*Main!Q238</f>
        <v>0</v>
      </c>
      <c r="AJ238" s="34">
        <f>Main!$B238*Main!$A238*Main!R238</f>
        <v>0</v>
      </c>
      <c r="AK238" s="34">
        <f>Main!$B238*Main!$A238*Main!S238</f>
        <v>0</v>
      </c>
      <c r="AL238" s="34">
        <f>Main!$B238*Main!$A238*Main!T238</f>
        <v>0</v>
      </c>
      <c r="AM238" s="34">
        <f>Main!$B238*Main!$A238*Main!U238</f>
        <v>0</v>
      </c>
      <c r="AN238" s="34">
        <f>Main!$B238*Main!$A238*Main!V238</f>
        <v>0</v>
      </c>
    </row>
    <row r="239" spans="1:40">
      <c r="A239" s="4">
        <v>0.7</v>
      </c>
      <c r="B239" s="9">
        <v>0.1</v>
      </c>
      <c r="C239" t="s">
        <v>28</v>
      </c>
      <c r="F239">
        <v>4</v>
      </c>
      <c r="G239">
        <v>0</v>
      </c>
      <c r="H239">
        <v>4</v>
      </c>
      <c r="I239">
        <v>4</v>
      </c>
      <c r="J239">
        <v>0</v>
      </c>
      <c r="K239">
        <v>0</v>
      </c>
      <c r="L239">
        <v>4</v>
      </c>
      <c r="M239">
        <v>0</v>
      </c>
      <c r="N239">
        <v>0</v>
      </c>
      <c r="O239">
        <v>4</v>
      </c>
      <c r="P239">
        <v>0</v>
      </c>
      <c r="Q239">
        <v>0</v>
      </c>
      <c r="R239">
        <v>0</v>
      </c>
      <c r="S239">
        <v>0</v>
      </c>
      <c r="T239">
        <v>0</v>
      </c>
      <c r="U239">
        <v>0</v>
      </c>
      <c r="V239">
        <v>0</v>
      </c>
      <c r="W239" s="36"/>
      <c r="X239" s="34">
        <f>Main!$B239*Main!$A239*Main!F239</f>
        <v>0.27999999999999997</v>
      </c>
      <c r="Y239" s="34">
        <f>Main!$B239*Main!$A239*Main!G239</f>
        <v>0</v>
      </c>
      <c r="Z239" s="34">
        <f>Main!$B239*Main!$A239*Main!H239</f>
        <v>0.27999999999999997</v>
      </c>
      <c r="AA239" s="34">
        <f>Main!$B239*Main!$A239*Main!I239</f>
        <v>0.27999999999999997</v>
      </c>
      <c r="AB239" s="34">
        <f>Main!$B239*Main!$A239*Main!J239</f>
        <v>0</v>
      </c>
      <c r="AC239" s="34">
        <f>Main!$B239*Main!$A239*Main!K239</f>
        <v>0</v>
      </c>
      <c r="AD239" s="34">
        <f>Main!$B239*Main!$A239*Main!L239</f>
        <v>0.27999999999999997</v>
      </c>
      <c r="AE239" s="34">
        <f>Main!$B239*Main!$A239*Main!M239</f>
        <v>0</v>
      </c>
      <c r="AF239" s="34">
        <f>Main!$B239*Main!$A239*Main!N239</f>
        <v>0</v>
      </c>
      <c r="AG239" s="34">
        <f>Main!$B239*Main!$A239*Main!O239</f>
        <v>0.27999999999999997</v>
      </c>
      <c r="AH239" s="34">
        <f>Main!$B239*Main!$A239*Main!P239</f>
        <v>0</v>
      </c>
      <c r="AI239" s="34">
        <f>Main!$B239*Main!$A239*Main!Q239</f>
        <v>0</v>
      </c>
      <c r="AJ239" s="34">
        <f>Main!$B239*Main!$A239*Main!R239</f>
        <v>0</v>
      </c>
      <c r="AK239" s="34">
        <f>Main!$B239*Main!$A239*Main!S239</f>
        <v>0</v>
      </c>
      <c r="AL239" s="34">
        <f>Main!$B239*Main!$A239*Main!T239</f>
        <v>0</v>
      </c>
      <c r="AM239" s="34">
        <f>Main!$B239*Main!$A239*Main!U239</f>
        <v>0</v>
      </c>
      <c r="AN239" s="34">
        <f>Main!$B239*Main!$A239*Main!V239</f>
        <v>0</v>
      </c>
    </row>
    <row r="240" spans="1:40">
      <c r="B240" s="9"/>
      <c r="D240" t="s">
        <v>13</v>
      </c>
      <c r="F240" s="1"/>
      <c r="G240" s="1"/>
      <c r="H240" s="1"/>
      <c r="I240" s="1"/>
      <c r="J240" s="1"/>
      <c r="K240" s="1"/>
      <c r="L240" s="1"/>
      <c r="M240" s="1"/>
      <c r="N240" s="1"/>
      <c r="O240" s="1"/>
      <c r="P240" s="1"/>
      <c r="Q240" s="1"/>
      <c r="R240" s="1"/>
      <c r="S240" s="1"/>
      <c r="T240" s="1"/>
      <c r="U240" s="1"/>
      <c r="V240" s="1"/>
      <c r="W240" s="36"/>
      <c r="X240" s="34">
        <f>Main!$B240*Main!$A240*Main!F240</f>
        <v>0</v>
      </c>
      <c r="Y240" s="34">
        <f>Main!$B240*Main!$A240*Main!G240</f>
        <v>0</v>
      </c>
      <c r="Z240" s="34">
        <f>Main!$B240*Main!$A240*Main!H240</f>
        <v>0</v>
      </c>
      <c r="AA240" s="34">
        <f>Main!$B240*Main!$A240*Main!I240</f>
        <v>0</v>
      </c>
      <c r="AB240" s="34">
        <f>Main!$B240*Main!$A240*Main!J240</f>
        <v>0</v>
      </c>
      <c r="AC240" s="34">
        <f>Main!$B240*Main!$A240*Main!K240</f>
        <v>0</v>
      </c>
      <c r="AD240" s="34">
        <f>Main!$B240*Main!$A240*Main!L240</f>
        <v>0</v>
      </c>
      <c r="AE240" s="34">
        <f>Main!$B240*Main!$A240*Main!M240</f>
        <v>0</v>
      </c>
      <c r="AF240" s="34">
        <f>Main!$B240*Main!$A240*Main!N240</f>
        <v>0</v>
      </c>
      <c r="AG240" s="34">
        <f>Main!$B240*Main!$A240*Main!O240</f>
        <v>0</v>
      </c>
      <c r="AH240" s="34">
        <f>Main!$B240*Main!$A240*Main!P240</f>
        <v>0</v>
      </c>
      <c r="AI240" s="34">
        <f>Main!$B240*Main!$A240*Main!Q240</f>
        <v>0</v>
      </c>
      <c r="AJ240" s="34">
        <f>Main!$B240*Main!$A240*Main!R240</f>
        <v>0</v>
      </c>
      <c r="AK240" s="34">
        <f>Main!$B240*Main!$A240*Main!S240</f>
        <v>0</v>
      </c>
      <c r="AL240" s="34">
        <f>Main!$B240*Main!$A240*Main!T240</f>
        <v>0</v>
      </c>
      <c r="AM240" s="34">
        <f>Main!$B240*Main!$A240*Main!U240</f>
        <v>0</v>
      </c>
      <c r="AN240" s="34">
        <f>Main!$B240*Main!$A240*Main!V240</f>
        <v>0</v>
      </c>
    </row>
    <row r="241" spans="1:40">
      <c r="B241" s="9"/>
      <c r="D241" t="s">
        <v>29</v>
      </c>
      <c r="F241" s="1"/>
      <c r="G241" s="1"/>
      <c r="H241" s="1"/>
      <c r="I241" s="1"/>
      <c r="J241" s="1"/>
      <c r="K241" s="1"/>
      <c r="L241" s="1"/>
      <c r="M241" s="1"/>
      <c r="N241" s="1"/>
      <c r="O241" s="1"/>
      <c r="P241" s="1"/>
      <c r="Q241" s="1"/>
      <c r="R241" s="1"/>
      <c r="S241" s="1"/>
      <c r="T241" s="1"/>
      <c r="U241" s="1"/>
      <c r="V241" s="1"/>
      <c r="W241" s="36"/>
      <c r="X241" s="34">
        <f>Main!$B241*Main!$A241*Main!F241</f>
        <v>0</v>
      </c>
      <c r="Y241" s="34">
        <f>Main!$B241*Main!$A241*Main!G241</f>
        <v>0</v>
      </c>
      <c r="Z241" s="34">
        <f>Main!$B241*Main!$A241*Main!H241</f>
        <v>0</v>
      </c>
      <c r="AA241" s="34">
        <f>Main!$B241*Main!$A241*Main!I241</f>
        <v>0</v>
      </c>
      <c r="AB241" s="34">
        <f>Main!$B241*Main!$A241*Main!J241</f>
        <v>0</v>
      </c>
      <c r="AC241" s="34">
        <f>Main!$B241*Main!$A241*Main!K241</f>
        <v>0</v>
      </c>
      <c r="AD241" s="34">
        <f>Main!$B241*Main!$A241*Main!L241</f>
        <v>0</v>
      </c>
      <c r="AE241" s="34">
        <f>Main!$B241*Main!$A241*Main!M241</f>
        <v>0</v>
      </c>
      <c r="AF241" s="34">
        <f>Main!$B241*Main!$A241*Main!N241</f>
        <v>0</v>
      </c>
      <c r="AG241" s="34">
        <f>Main!$B241*Main!$A241*Main!O241</f>
        <v>0</v>
      </c>
      <c r="AH241" s="34">
        <f>Main!$B241*Main!$A241*Main!P241</f>
        <v>0</v>
      </c>
      <c r="AI241" s="34">
        <f>Main!$B241*Main!$A241*Main!Q241</f>
        <v>0</v>
      </c>
      <c r="AJ241" s="34">
        <f>Main!$B241*Main!$A241*Main!R241</f>
        <v>0</v>
      </c>
      <c r="AK241" s="34">
        <f>Main!$B241*Main!$A241*Main!S241</f>
        <v>0</v>
      </c>
      <c r="AL241" s="34">
        <f>Main!$B241*Main!$A241*Main!T241</f>
        <v>0</v>
      </c>
      <c r="AM241" s="34">
        <f>Main!$B241*Main!$A241*Main!U241</f>
        <v>0</v>
      </c>
      <c r="AN241" s="34">
        <f>Main!$B241*Main!$A241*Main!V241</f>
        <v>0</v>
      </c>
    </row>
    <row r="242" spans="1:40">
      <c r="B242" s="9"/>
      <c r="D242" s="9" t="s">
        <v>158</v>
      </c>
      <c r="F242" s="1"/>
      <c r="G242" s="1"/>
      <c r="H242" s="1"/>
      <c r="I242" s="1"/>
      <c r="J242" s="1"/>
      <c r="K242" s="1"/>
      <c r="L242" s="1"/>
      <c r="M242" s="1"/>
      <c r="N242" s="1"/>
      <c r="O242" s="1"/>
      <c r="P242" s="1"/>
      <c r="Q242" s="1"/>
      <c r="R242" s="1"/>
      <c r="S242" s="1"/>
      <c r="T242" s="1"/>
      <c r="U242" s="1"/>
      <c r="V242" s="1"/>
      <c r="W242" s="36"/>
      <c r="X242" s="34">
        <f>Main!$B242*Main!$A242*Main!F242</f>
        <v>0</v>
      </c>
      <c r="Y242" s="34">
        <f>Main!$B242*Main!$A242*Main!G242</f>
        <v>0</v>
      </c>
      <c r="Z242" s="34">
        <f>Main!$B242*Main!$A242*Main!H242</f>
        <v>0</v>
      </c>
      <c r="AA242" s="34">
        <f>Main!$B242*Main!$A242*Main!I242</f>
        <v>0</v>
      </c>
      <c r="AB242" s="34">
        <f>Main!$B242*Main!$A242*Main!J242</f>
        <v>0</v>
      </c>
      <c r="AC242" s="34">
        <f>Main!$B242*Main!$A242*Main!K242</f>
        <v>0</v>
      </c>
      <c r="AD242" s="34">
        <f>Main!$B242*Main!$A242*Main!L242</f>
        <v>0</v>
      </c>
      <c r="AE242" s="34">
        <f>Main!$B242*Main!$A242*Main!M242</f>
        <v>0</v>
      </c>
      <c r="AF242" s="34">
        <f>Main!$B242*Main!$A242*Main!N242</f>
        <v>0</v>
      </c>
      <c r="AG242" s="34">
        <f>Main!$B242*Main!$A242*Main!O242</f>
        <v>0</v>
      </c>
      <c r="AH242" s="34">
        <f>Main!$B242*Main!$A242*Main!P242</f>
        <v>0</v>
      </c>
      <c r="AI242" s="34">
        <f>Main!$B242*Main!$A242*Main!Q242</f>
        <v>0</v>
      </c>
      <c r="AJ242" s="34">
        <f>Main!$B242*Main!$A242*Main!R242</f>
        <v>0</v>
      </c>
      <c r="AK242" s="34">
        <f>Main!$B242*Main!$A242*Main!S242</f>
        <v>0</v>
      </c>
      <c r="AL242" s="34">
        <f>Main!$B242*Main!$A242*Main!T242</f>
        <v>0</v>
      </c>
      <c r="AM242" s="34">
        <f>Main!$B242*Main!$A242*Main!U242</f>
        <v>0</v>
      </c>
      <c r="AN242" s="34">
        <f>Main!$B242*Main!$A242*Main!V242</f>
        <v>0</v>
      </c>
    </row>
    <row r="243" spans="1:40">
      <c r="A243" s="4">
        <v>0.5</v>
      </c>
      <c r="B243" s="9">
        <v>0.1</v>
      </c>
      <c r="C243" t="s">
        <v>22</v>
      </c>
      <c r="F243">
        <v>10</v>
      </c>
      <c r="G243">
        <v>0</v>
      </c>
      <c r="H243">
        <v>7</v>
      </c>
      <c r="I243">
        <v>7</v>
      </c>
      <c r="J243">
        <v>4</v>
      </c>
      <c r="K243">
        <v>4</v>
      </c>
      <c r="L243" s="19">
        <v>4</v>
      </c>
      <c r="M243">
        <v>0</v>
      </c>
      <c r="N243" s="20">
        <v>0</v>
      </c>
      <c r="O243" s="20">
        <v>10</v>
      </c>
      <c r="P243">
        <v>0</v>
      </c>
      <c r="Q243">
        <v>0</v>
      </c>
      <c r="R243" s="11">
        <v>4</v>
      </c>
      <c r="S243" s="11">
        <v>4</v>
      </c>
      <c r="T243">
        <v>4</v>
      </c>
      <c r="U243">
        <v>0</v>
      </c>
      <c r="V243">
        <v>4</v>
      </c>
      <c r="W243" s="36"/>
      <c r="X243" s="34">
        <f>Main!$B243*Main!$A243*Main!F243</f>
        <v>0.5</v>
      </c>
      <c r="Y243" s="34">
        <f>Main!$B243*Main!$A243*Main!G243</f>
        <v>0</v>
      </c>
      <c r="Z243" s="34">
        <f>Main!$B243*Main!$A243*Main!H243</f>
        <v>0.35000000000000003</v>
      </c>
      <c r="AA243" s="34">
        <f>Main!$B243*Main!$A243*Main!I243</f>
        <v>0.35000000000000003</v>
      </c>
      <c r="AB243" s="34">
        <f>Main!$B243*Main!$A243*Main!J243</f>
        <v>0.2</v>
      </c>
      <c r="AC243" s="34">
        <f>Main!$B243*Main!$A243*Main!K243</f>
        <v>0.2</v>
      </c>
      <c r="AD243" s="34">
        <f>Main!$B243*Main!$A243*Main!L243</f>
        <v>0.2</v>
      </c>
      <c r="AE243" s="34">
        <f>Main!$B243*Main!$A243*Main!M243</f>
        <v>0</v>
      </c>
      <c r="AF243" s="34">
        <f>Main!$B243*Main!$A243*Main!N243</f>
        <v>0</v>
      </c>
      <c r="AG243" s="34">
        <f>Main!$B243*Main!$A243*Main!O243</f>
        <v>0.5</v>
      </c>
      <c r="AH243" s="34">
        <f>Main!$B243*Main!$A243*Main!P243</f>
        <v>0</v>
      </c>
      <c r="AI243" s="34">
        <f>Main!$B243*Main!$A243*Main!Q243</f>
        <v>0</v>
      </c>
      <c r="AJ243" s="34">
        <f>Main!$B243*Main!$A243*Main!R243</f>
        <v>0.2</v>
      </c>
      <c r="AK243" s="34">
        <f>Main!$B243*Main!$A243*Main!S243</f>
        <v>0.2</v>
      </c>
      <c r="AL243" s="34">
        <f>Main!$B243*Main!$A243*Main!T243</f>
        <v>0.2</v>
      </c>
      <c r="AM243" s="34">
        <f>Main!$B243*Main!$A243*Main!U243</f>
        <v>0</v>
      </c>
      <c r="AN243" s="34">
        <f>Main!$B243*Main!$A243*Main!V243</f>
        <v>0.2</v>
      </c>
    </row>
    <row r="244" spans="1:40">
      <c r="B244" s="9"/>
      <c r="D244" t="s">
        <v>13</v>
      </c>
      <c r="F244" s="1"/>
      <c r="G244" s="1"/>
      <c r="H244" s="1"/>
      <c r="I244" s="1"/>
      <c r="J244" s="1"/>
      <c r="K244" s="1"/>
      <c r="L244" s="1"/>
      <c r="M244" s="1"/>
      <c r="N244" s="1"/>
      <c r="O244" s="1"/>
      <c r="P244" s="1"/>
      <c r="Q244" s="1"/>
      <c r="R244" s="1"/>
      <c r="S244" s="1"/>
      <c r="T244" s="1"/>
      <c r="U244" s="1"/>
      <c r="V244" s="1"/>
      <c r="W244" s="36"/>
      <c r="X244" s="34">
        <f>Main!$B244*Main!$A244*Main!F244</f>
        <v>0</v>
      </c>
      <c r="Y244" s="34">
        <f>Main!$B244*Main!$A244*Main!G244</f>
        <v>0</v>
      </c>
      <c r="Z244" s="34">
        <f>Main!$B244*Main!$A244*Main!H244</f>
        <v>0</v>
      </c>
      <c r="AA244" s="34">
        <f>Main!$B244*Main!$A244*Main!I244</f>
        <v>0</v>
      </c>
      <c r="AB244" s="34">
        <f>Main!$B244*Main!$A244*Main!J244</f>
        <v>0</v>
      </c>
      <c r="AC244" s="34">
        <f>Main!$B244*Main!$A244*Main!K244</f>
        <v>0</v>
      </c>
      <c r="AD244" s="34">
        <f>Main!$B244*Main!$A244*Main!L244</f>
        <v>0</v>
      </c>
      <c r="AE244" s="34">
        <f>Main!$B244*Main!$A244*Main!M244</f>
        <v>0</v>
      </c>
      <c r="AF244" s="34">
        <f>Main!$B244*Main!$A244*Main!N244</f>
        <v>0</v>
      </c>
      <c r="AG244" s="34">
        <f>Main!$B244*Main!$A244*Main!O244</f>
        <v>0</v>
      </c>
      <c r="AH244" s="34">
        <f>Main!$B244*Main!$A244*Main!P244</f>
        <v>0</v>
      </c>
      <c r="AI244" s="34">
        <f>Main!$B244*Main!$A244*Main!Q244</f>
        <v>0</v>
      </c>
      <c r="AJ244" s="34">
        <f>Main!$B244*Main!$A244*Main!R244</f>
        <v>0</v>
      </c>
      <c r="AK244" s="34">
        <f>Main!$B244*Main!$A244*Main!S244</f>
        <v>0</v>
      </c>
      <c r="AL244" s="34">
        <f>Main!$B244*Main!$A244*Main!T244</f>
        <v>0</v>
      </c>
      <c r="AM244" s="34">
        <f>Main!$B244*Main!$A244*Main!U244</f>
        <v>0</v>
      </c>
      <c r="AN244" s="34">
        <f>Main!$B244*Main!$A244*Main!V244</f>
        <v>0</v>
      </c>
    </row>
    <row r="245" spans="1:40">
      <c r="B245" s="9"/>
      <c r="D245" t="s">
        <v>24</v>
      </c>
      <c r="F245" s="1"/>
      <c r="G245" s="1"/>
      <c r="H245" s="1"/>
      <c r="I245" s="1"/>
      <c r="J245" s="1"/>
      <c r="K245" s="1"/>
      <c r="L245" s="1"/>
      <c r="M245" s="1"/>
      <c r="N245" s="1"/>
      <c r="O245" s="1"/>
      <c r="P245" s="1"/>
      <c r="Q245" s="1"/>
      <c r="R245" s="1"/>
      <c r="S245" s="1"/>
      <c r="T245" s="1"/>
      <c r="U245" s="1"/>
      <c r="V245" s="1"/>
      <c r="W245" s="36"/>
      <c r="X245" s="34">
        <f>Main!$B245*Main!$A245*Main!F245</f>
        <v>0</v>
      </c>
      <c r="Y245" s="34">
        <f>Main!$B245*Main!$A245*Main!G245</f>
        <v>0</v>
      </c>
      <c r="Z245" s="34">
        <f>Main!$B245*Main!$A245*Main!H245</f>
        <v>0</v>
      </c>
      <c r="AA245" s="34">
        <f>Main!$B245*Main!$A245*Main!I245</f>
        <v>0</v>
      </c>
      <c r="AB245" s="34">
        <f>Main!$B245*Main!$A245*Main!J245</f>
        <v>0</v>
      </c>
      <c r="AC245" s="34">
        <f>Main!$B245*Main!$A245*Main!K245</f>
        <v>0</v>
      </c>
      <c r="AD245" s="34">
        <f>Main!$B245*Main!$A245*Main!L245</f>
        <v>0</v>
      </c>
      <c r="AE245" s="34">
        <f>Main!$B245*Main!$A245*Main!M245</f>
        <v>0</v>
      </c>
      <c r="AF245" s="34">
        <f>Main!$B245*Main!$A245*Main!N245</f>
        <v>0</v>
      </c>
      <c r="AG245" s="34">
        <f>Main!$B245*Main!$A245*Main!O245</f>
        <v>0</v>
      </c>
      <c r="AH245" s="34">
        <f>Main!$B245*Main!$A245*Main!P245</f>
        <v>0</v>
      </c>
      <c r="AI245" s="34">
        <f>Main!$B245*Main!$A245*Main!Q245</f>
        <v>0</v>
      </c>
      <c r="AJ245" s="34">
        <f>Main!$B245*Main!$A245*Main!R245</f>
        <v>0</v>
      </c>
      <c r="AK245" s="34">
        <f>Main!$B245*Main!$A245*Main!S245</f>
        <v>0</v>
      </c>
      <c r="AL245" s="34">
        <f>Main!$B245*Main!$A245*Main!T245</f>
        <v>0</v>
      </c>
      <c r="AM245" s="34">
        <f>Main!$B245*Main!$A245*Main!U245</f>
        <v>0</v>
      </c>
      <c r="AN245" s="34">
        <f>Main!$B245*Main!$A245*Main!V245</f>
        <v>0</v>
      </c>
    </row>
    <row r="246" spans="1:40">
      <c r="B246" s="9"/>
      <c r="D246" t="s">
        <v>23</v>
      </c>
      <c r="F246" s="1"/>
      <c r="G246" s="1"/>
      <c r="H246" s="1"/>
      <c r="I246" s="1"/>
      <c r="J246" s="1"/>
      <c r="K246" s="1"/>
      <c r="L246" s="1"/>
      <c r="M246" s="1"/>
      <c r="N246" s="1"/>
      <c r="O246" s="1"/>
      <c r="P246" s="1"/>
      <c r="Q246" s="1"/>
      <c r="R246" s="1"/>
      <c r="S246" s="1"/>
      <c r="T246" s="1"/>
      <c r="U246" s="1"/>
      <c r="V246" s="1"/>
      <c r="W246" s="36"/>
      <c r="X246" s="34">
        <f>Main!$B246*Main!$A246*Main!F246</f>
        <v>0</v>
      </c>
      <c r="Y246" s="34">
        <f>Main!$B246*Main!$A246*Main!G246</f>
        <v>0</v>
      </c>
      <c r="Z246" s="34">
        <f>Main!$B246*Main!$A246*Main!H246</f>
        <v>0</v>
      </c>
      <c r="AA246" s="34">
        <f>Main!$B246*Main!$A246*Main!I246</f>
        <v>0</v>
      </c>
      <c r="AB246" s="34">
        <f>Main!$B246*Main!$A246*Main!J246</f>
        <v>0</v>
      </c>
      <c r="AC246" s="34">
        <f>Main!$B246*Main!$A246*Main!K246</f>
        <v>0</v>
      </c>
      <c r="AD246" s="34">
        <f>Main!$B246*Main!$A246*Main!L246</f>
        <v>0</v>
      </c>
      <c r="AE246" s="34">
        <f>Main!$B246*Main!$A246*Main!M246</f>
        <v>0</v>
      </c>
      <c r="AF246" s="34">
        <f>Main!$B246*Main!$A246*Main!N246</f>
        <v>0</v>
      </c>
      <c r="AG246" s="34">
        <f>Main!$B246*Main!$A246*Main!O246</f>
        <v>0</v>
      </c>
      <c r="AH246" s="34">
        <f>Main!$B246*Main!$A246*Main!P246</f>
        <v>0</v>
      </c>
      <c r="AI246" s="34">
        <f>Main!$B246*Main!$A246*Main!Q246</f>
        <v>0</v>
      </c>
      <c r="AJ246" s="34">
        <f>Main!$B246*Main!$A246*Main!R246</f>
        <v>0</v>
      </c>
      <c r="AK246" s="34">
        <f>Main!$B246*Main!$A246*Main!S246</f>
        <v>0</v>
      </c>
      <c r="AL246" s="34">
        <f>Main!$B246*Main!$A246*Main!T246</f>
        <v>0</v>
      </c>
      <c r="AM246" s="34">
        <f>Main!$B246*Main!$A246*Main!U246</f>
        <v>0</v>
      </c>
      <c r="AN246" s="34">
        <f>Main!$B246*Main!$A246*Main!V246</f>
        <v>0</v>
      </c>
    </row>
    <row r="247" spans="1:40">
      <c r="B247" s="9"/>
      <c r="D247" t="s">
        <v>25</v>
      </c>
      <c r="F247" s="1"/>
      <c r="G247" s="1"/>
      <c r="H247" s="1"/>
      <c r="I247" s="1"/>
      <c r="J247" s="1"/>
      <c r="K247" s="1"/>
      <c r="L247" s="1"/>
      <c r="M247" s="1"/>
      <c r="N247" s="1"/>
      <c r="O247" s="1"/>
      <c r="P247" s="1"/>
      <c r="Q247" s="1"/>
      <c r="R247" s="1"/>
      <c r="S247" s="1"/>
      <c r="T247" s="1"/>
      <c r="U247" s="1"/>
      <c r="V247" s="1"/>
      <c r="W247" s="36"/>
      <c r="X247" s="34">
        <f>Main!$B247*Main!$A247*Main!F247</f>
        <v>0</v>
      </c>
      <c r="Y247" s="34">
        <f>Main!$B247*Main!$A247*Main!G247</f>
        <v>0</v>
      </c>
      <c r="Z247" s="34">
        <f>Main!$B247*Main!$A247*Main!H247</f>
        <v>0</v>
      </c>
      <c r="AA247" s="34">
        <f>Main!$B247*Main!$A247*Main!I247</f>
        <v>0</v>
      </c>
      <c r="AB247" s="34">
        <f>Main!$B247*Main!$A247*Main!J247</f>
        <v>0</v>
      </c>
      <c r="AC247" s="34">
        <f>Main!$B247*Main!$A247*Main!K247</f>
        <v>0</v>
      </c>
      <c r="AD247" s="34">
        <f>Main!$B247*Main!$A247*Main!L247</f>
        <v>0</v>
      </c>
      <c r="AE247" s="34">
        <f>Main!$B247*Main!$A247*Main!M247</f>
        <v>0</v>
      </c>
      <c r="AF247" s="34">
        <f>Main!$B247*Main!$A247*Main!N247</f>
        <v>0</v>
      </c>
      <c r="AG247" s="34">
        <f>Main!$B247*Main!$A247*Main!O247</f>
        <v>0</v>
      </c>
      <c r="AH247" s="34">
        <f>Main!$B247*Main!$A247*Main!P247</f>
        <v>0</v>
      </c>
      <c r="AI247" s="34">
        <f>Main!$B247*Main!$A247*Main!Q247</f>
        <v>0</v>
      </c>
      <c r="AJ247" s="34">
        <f>Main!$B247*Main!$A247*Main!R247</f>
        <v>0</v>
      </c>
      <c r="AK247" s="34">
        <f>Main!$B247*Main!$A247*Main!S247</f>
        <v>0</v>
      </c>
      <c r="AL247" s="34">
        <f>Main!$B247*Main!$A247*Main!T247</f>
        <v>0</v>
      </c>
      <c r="AM247" s="34">
        <f>Main!$B247*Main!$A247*Main!U247</f>
        <v>0</v>
      </c>
      <c r="AN247" s="34">
        <f>Main!$B247*Main!$A247*Main!V247</f>
        <v>0</v>
      </c>
    </row>
    <row r="248" spans="1:40">
      <c r="B248" s="9"/>
      <c r="D248" t="s">
        <v>27</v>
      </c>
      <c r="F248" s="1"/>
      <c r="G248" s="1"/>
      <c r="H248" s="1"/>
      <c r="I248" s="1"/>
      <c r="J248" s="1"/>
      <c r="K248" s="1"/>
      <c r="L248" s="1"/>
      <c r="M248" s="1"/>
      <c r="N248" s="1"/>
      <c r="O248" s="1"/>
      <c r="P248" s="1"/>
      <c r="Q248" s="1"/>
      <c r="R248" s="1"/>
      <c r="S248" s="1"/>
      <c r="T248" s="1"/>
      <c r="U248" s="1"/>
      <c r="V248" s="1"/>
      <c r="W248" s="36"/>
      <c r="X248" s="34">
        <f>Main!$B248*Main!$A248*Main!F248</f>
        <v>0</v>
      </c>
      <c r="Y248" s="34">
        <f>Main!$B248*Main!$A248*Main!G248</f>
        <v>0</v>
      </c>
      <c r="Z248" s="34">
        <f>Main!$B248*Main!$A248*Main!H248</f>
        <v>0</v>
      </c>
      <c r="AA248" s="34">
        <f>Main!$B248*Main!$A248*Main!I248</f>
        <v>0</v>
      </c>
      <c r="AB248" s="34">
        <f>Main!$B248*Main!$A248*Main!J248</f>
        <v>0</v>
      </c>
      <c r="AC248" s="34">
        <f>Main!$B248*Main!$A248*Main!K248</f>
        <v>0</v>
      </c>
      <c r="AD248" s="34">
        <f>Main!$B248*Main!$A248*Main!L248</f>
        <v>0</v>
      </c>
      <c r="AE248" s="34">
        <f>Main!$B248*Main!$A248*Main!M248</f>
        <v>0</v>
      </c>
      <c r="AF248" s="34">
        <f>Main!$B248*Main!$A248*Main!N248</f>
        <v>0</v>
      </c>
      <c r="AG248" s="34">
        <f>Main!$B248*Main!$A248*Main!O248</f>
        <v>0</v>
      </c>
      <c r="AH248" s="34">
        <f>Main!$B248*Main!$A248*Main!P248</f>
        <v>0</v>
      </c>
      <c r="AI248" s="34">
        <f>Main!$B248*Main!$A248*Main!Q248</f>
        <v>0</v>
      </c>
      <c r="AJ248" s="34">
        <f>Main!$B248*Main!$A248*Main!R248</f>
        <v>0</v>
      </c>
      <c r="AK248" s="34">
        <f>Main!$B248*Main!$A248*Main!S248</f>
        <v>0</v>
      </c>
      <c r="AL248" s="34">
        <f>Main!$B248*Main!$A248*Main!T248</f>
        <v>0</v>
      </c>
      <c r="AM248" s="34">
        <f>Main!$B248*Main!$A248*Main!U248</f>
        <v>0</v>
      </c>
      <c r="AN248" s="34">
        <f>Main!$B248*Main!$A248*Main!V248</f>
        <v>0</v>
      </c>
    </row>
    <row r="249" spans="1:40">
      <c r="B249" s="9"/>
      <c r="D249" t="s">
        <v>26</v>
      </c>
      <c r="F249" s="1"/>
      <c r="G249" s="1"/>
      <c r="H249" s="1"/>
      <c r="I249" s="1"/>
      <c r="J249" s="1"/>
      <c r="K249" s="1"/>
      <c r="L249" s="1"/>
      <c r="M249" s="1"/>
      <c r="N249" s="1"/>
      <c r="O249" s="1"/>
      <c r="P249" s="1"/>
      <c r="Q249" s="1"/>
      <c r="R249" s="1"/>
      <c r="S249" s="1"/>
      <c r="T249" s="1"/>
      <c r="U249" s="1"/>
      <c r="V249" s="1"/>
      <c r="W249" s="36"/>
      <c r="X249" s="34">
        <f>Main!$B249*Main!$A249*Main!F249</f>
        <v>0</v>
      </c>
      <c r="Y249" s="34">
        <f>Main!$B249*Main!$A249*Main!G249</f>
        <v>0</v>
      </c>
      <c r="Z249" s="34">
        <f>Main!$B249*Main!$A249*Main!H249</f>
        <v>0</v>
      </c>
      <c r="AA249" s="34">
        <f>Main!$B249*Main!$A249*Main!I249</f>
        <v>0</v>
      </c>
      <c r="AB249" s="34">
        <f>Main!$B249*Main!$A249*Main!J249</f>
        <v>0</v>
      </c>
      <c r="AC249" s="34">
        <f>Main!$B249*Main!$A249*Main!K249</f>
        <v>0</v>
      </c>
      <c r="AD249" s="34">
        <f>Main!$B249*Main!$A249*Main!L249</f>
        <v>0</v>
      </c>
      <c r="AE249" s="34">
        <f>Main!$B249*Main!$A249*Main!M249</f>
        <v>0</v>
      </c>
      <c r="AF249" s="34">
        <f>Main!$B249*Main!$A249*Main!N249</f>
        <v>0</v>
      </c>
      <c r="AG249" s="34">
        <f>Main!$B249*Main!$A249*Main!O249</f>
        <v>0</v>
      </c>
      <c r="AH249" s="34">
        <f>Main!$B249*Main!$A249*Main!P249</f>
        <v>0</v>
      </c>
      <c r="AI249" s="34">
        <f>Main!$B249*Main!$A249*Main!Q249</f>
        <v>0</v>
      </c>
      <c r="AJ249" s="34">
        <f>Main!$B249*Main!$A249*Main!R249</f>
        <v>0</v>
      </c>
      <c r="AK249" s="34">
        <f>Main!$B249*Main!$A249*Main!S249</f>
        <v>0</v>
      </c>
      <c r="AL249" s="34">
        <f>Main!$B249*Main!$A249*Main!T249</f>
        <v>0</v>
      </c>
      <c r="AM249" s="34">
        <f>Main!$B249*Main!$A249*Main!U249</f>
        <v>0</v>
      </c>
      <c r="AN249" s="34">
        <f>Main!$B249*Main!$A249*Main!V249</f>
        <v>0</v>
      </c>
    </row>
    <row r="250" spans="1:40">
      <c r="A250" s="4">
        <v>0.5</v>
      </c>
      <c r="B250" s="9">
        <v>0.1</v>
      </c>
      <c r="C250" s="11" t="s">
        <v>86</v>
      </c>
      <c r="D250" s="11"/>
      <c r="E250" s="11"/>
      <c r="F250" s="11">
        <v>5</v>
      </c>
      <c r="G250" s="11">
        <v>10</v>
      </c>
      <c r="H250" s="11">
        <v>10</v>
      </c>
      <c r="I250" s="19">
        <v>10</v>
      </c>
      <c r="J250" s="11">
        <v>10</v>
      </c>
      <c r="K250" s="11">
        <v>10</v>
      </c>
      <c r="L250" s="19">
        <v>5</v>
      </c>
      <c r="M250">
        <v>10</v>
      </c>
      <c r="N250">
        <v>10</v>
      </c>
      <c r="O250">
        <v>10</v>
      </c>
      <c r="P250">
        <v>10</v>
      </c>
      <c r="Q250">
        <v>10</v>
      </c>
      <c r="R250" s="11">
        <v>0</v>
      </c>
      <c r="S250" s="11">
        <v>0</v>
      </c>
      <c r="T250">
        <v>10</v>
      </c>
      <c r="U250" s="11">
        <v>0</v>
      </c>
      <c r="V250">
        <v>10</v>
      </c>
      <c r="W250" s="36"/>
      <c r="X250" s="34">
        <f>Main!$B250*Main!$A250*Main!F250</f>
        <v>0.25</v>
      </c>
      <c r="Y250" s="34">
        <f>Main!$B250*Main!$A250*Main!G250</f>
        <v>0.5</v>
      </c>
      <c r="Z250" s="34">
        <f>Main!$B250*Main!$A250*Main!H250</f>
        <v>0.5</v>
      </c>
      <c r="AA250" s="34">
        <f>Main!$B250*Main!$A250*Main!I250</f>
        <v>0.5</v>
      </c>
      <c r="AB250" s="34">
        <f>Main!$B250*Main!$A250*Main!J250</f>
        <v>0.5</v>
      </c>
      <c r="AC250" s="34">
        <f>Main!$B250*Main!$A250*Main!K250</f>
        <v>0.5</v>
      </c>
      <c r="AD250" s="34">
        <f>Main!$B250*Main!$A250*Main!L250</f>
        <v>0.25</v>
      </c>
      <c r="AE250" s="34">
        <f>Main!$B250*Main!$A250*Main!M250</f>
        <v>0.5</v>
      </c>
      <c r="AF250" s="34">
        <f>Main!$B250*Main!$A250*Main!N250</f>
        <v>0.5</v>
      </c>
      <c r="AG250" s="34">
        <f>Main!$B250*Main!$A250*Main!O250</f>
        <v>0.5</v>
      </c>
      <c r="AH250" s="34">
        <f>Main!$B250*Main!$A250*Main!P250</f>
        <v>0.5</v>
      </c>
      <c r="AI250" s="34">
        <f>Main!$B250*Main!$A250*Main!Q250</f>
        <v>0.5</v>
      </c>
      <c r="AJ250" s="34">
        <f>Main!$B250*Main!$A250*Main!R250</f>
        <v>0</v>
      </c>
      <c r="AK250" s="34">
        <f>Main!$B250*Main!$A250*Main!S250</f>
        <v>0</v>
      </c>
      <c r="AL250" s="34">
        <f>Main!$B250*Main!$A250*Main!T250</f>
        <v>0.5</v>
      </c>
      <c r="AM250" s="34">
        <f>Main!$B250*Main!$A250*Main!U250</f>
        <v>0</v>
      </c>
      <c r="AN250" s="34">
        <f>Main!$B250*Main!$A250*Main!V250</f>
        <v>0.5</v>
      </c>
    </row>
    <row r="251" spans="1:40">
      <c r="B251" s="9"/>
      <c r="D251" t="s">
        <v>92</v>
      </c>
      <c r="F251" s="1"/>
      <c r="G251" s="1"/>
      <c r="H251" s="1"/>
      <c r="I251" s="1"/>
      <c r="J251" s="1"/>
      <c r="K251" s="1"/>
      <c r="L251" s="1"/>
      <c r="M251" s="1"/>
      <c r="N251" s="1"/>
      <c r="O251" s="1"/>
      <c r="P251" s="1"/>
      <c r="Q251" s="1"/>
      <c r="R251" s="1"/>
      <c r="S251" s="1"/>
      <c r="T251" s="1"/>
      <c r="U251" s="1"/>
      <c r="V251" s="1"/>
      <c r="W251" s="36"/>
      <c r="X251" s="34">
        <f>Main!$B251*Main!$A251*Main!F251</f>
        <v>0</v>
      </c>
      <c r="Y251" s="34">
        <f>Main!$B251*Main!$A251*Main!G251</f>
        <v>0</v>
      </c>
      <c r="Z251" s="34">
        <f>Main!$B251*Main!$A251*Main!H251</f>
        <v>0</v>
      </c>
      <c r="AA251" s="34">
        <f>Main!$B251*Main!$A251*Main!I251</f>
        <v>0</v>
      </c>
      <c r="AB251" s="34">
        <f>Main!$B251*Main!$A251*Main!J251</f>
        <v>0</v>
      </c>
      <c r="AC251" s="34">
        <f>Main!$B251*Main!$A251*Main!K251</f>
        <v>0</v>
      </c>
      <c r="AD251" s="34">
        <f>Main!$B251*Main!$A251*Main!L251</f>
        <v>0</v>
      </c>
      <c r="AE251" s="34">
        <f>Main!$B251*Main!$A251*Main!M251</f>
        <v>0</v>
      </c>
      <c r="AF251" s="34">
        <f>Main!$B251*Main!$A251*Main!N251</f>
        <v>0</v>
      </c>
      <c r="AG251" s="34">
        <f>Main!$B251*Main!$A251*Main!O251</f>
        <v>0</v>
      </c>
      <c r="AH251" s="34">
        <f>Main!$B251*Main!$A251*Main!P251</f>
        <v>0</v>
      </c>
      <c r="AI251" s="34">
        <f>Main!$B251*Main!$A251*Main!Q251</f>
        <v>0</v>
      </c>
      <c r="AJ251" s="34">
        <f>Main!$B251*Main!$A251*Main!R251</f>
        <v>0</v>
      </c>
      <c r="AK251" s="34">
        <f>Main!$B251*Main!$A251*Main!S251</f>
        <v>0</v>
      </c>
      <c r="AL251" s="34">
        <f>Main!$B251*Main!$A251*Main!T251</f>
        <v>0</v>
      </c>
      <c r="AM251" s="34">
        <f>Main!$B251*Main!$A251*Main!U251</f>
        <v>0</v>
      </c>
      <c r="AN251" s="34">
        <f>Main!$B251*Main!$A251*Main!V251</f>
        <v>0</v>
      </c>
    </row>
    <row r="252" spans="1:40">
      <c r="B252" s="9"/>
      <c r="D252" t="s">
        <v>93</v>
      </c>
      <c r="F252" s="1"/>
      <c r="G252" s="1"/>
      <c r="H252" s="1"/>
      <c r="I252" s="1"/>
      <c r="J252" s="1"/>
      <c r="K252" s="1"/>
      <c r="L252" s="1"/>
      <c r="M252" s="1"/>
      <c r="N252" s="1"/>
      <c r="O252" s="1"/>
      <c r="P252" s="1"/>
      <c r="Q252" s="1"/>
      <c r="R252" s="1"/>
      <c r="S252" s="1"/>
      <c r="T252" s="1"/>
      <c r="U252" s="1"/>
      <c r="V252" s="1"/>
      <c r="W252" s="36"/>
      <c r="X252" s="34">
        <f>Main!$B252*Main!$A252*Main!F252</f>
        <v>0</v>
      </c>
      <c r="Y252" s="34">
        <f>Main!$B252*Main!$A252*Main!G252</f>
        <v>0</v>
      </c>
      <c r="Z252" s="34">
        <f>Main!$B252*Main!$A252*Main!H252</f>
        <v>0</v>
      </c>
      <c r="AA252" s="34">
        <f>Main!$B252*Main!$A252*Main!I252</f>
        <v>0</v>
      </c>
      <c r="AB252" s="34">
        <f>Main!$B252*Main!$A252*Main!J252</f>
        <v>0</v>
      </c>
      <c r="AC252" s="34">
        <f>Main!$B252*Main!$A252*Main!K252</f>
        <v>0</v>
      </c>
      <c r="AD252" s="34">
        <f>Main!$B252*Main!$A252*Main!L252</f>
        <v>0</v>
      </c>
      <c r="AE252" s="34">
        <f>Main!$B252*Main!$A252*Main!M252</f>
        <v>0</v>
      </c>
      <c r="AF252" s="34">
        <f>Main!$B252*Main!$A252*Main!N252</f>
        <v>0</v>
      </c>
      <c r="AG252" s="34">
        <f>Main!$B252*Main!$A252*Main!O252</f>
        <v>0</v>
      </c>
      <c r="AH252" s="34">
        <f>Main!$B252*Main!$A252*Main!P252</f>
        <v>0</v>
      </c>
      <c r="AI252" s="34">
        <f>Main!$B252*Main!$A252*Main!Q252</f>
        <v>0</v>
      </c>
      <c r="AJ252" s="34">
        <f>Main!$B252*Main!$A252*Main!R252</f>
        <v>0</v>
      </c>
      <c r="AK252" s="34">
        <f>Main!$B252*Main!$A252*Main!S252</f>
        <v>0</v>
      </c>
      <c r="AL252" s="34">
        <f>Main!$B252*Main!$A252*Main!T252</f>
        <v>0</v>
      </c>
      <c r="AM252" s="34">
        <f>Main!$B252*Main!$A252*Main!U252</f>
        <v>0</v>
      </c>
      <c r="AN252" s="34">
        <f>Main!$B252*Main!$A252*Main!V252</f>
        <v>0</v>
      </c>
    </row>
    <row r="253" spans="1:40">
      <c r="B253" s="9"/>
      <c r="D253" t="s">
        <v>91</v>
      </c>
      <c r="F253" s="1"/>
      <c r="G253" s="1"/>
      <c r="H253" s="1"/>
      <c r="I253" s="1"/>
      <c r="J253" s="1"/>
      <c r="K253" s="1"/>
      <c r="L253" s="1"/>
      <c r="M253" s="1"/>
      <c r="N253" s="1"/>
      <c r="O253" s="1"/>
      <c r="P253" s="1"/>
      <c r="Q253" s="1"/>
      <c r="R253" s="1"/>
      <c r="S253" s="1"/>
      <c r="T253" s="1"/>
      <c r="U253" s="1"/>
      <c r="V253" s="1"/>
      <c r="W253" s="36"/>
      <c r="X253" s="34">
        <f>Main!$B253*Main!$A253*Main!F253</f>
        <v>0</v>
      </c>
      <c r="Y253" s="34">
        <f>Main!$B253*Main!$A253*Main!G253</f>
        <v>0</v>
      </c>
      <c r="Z253" s="34">
        <f>Main!$B253*Main!$A253*Main!H253</f>
        <v>0</v>
      </c>
      <c r="AA253" s="34">
        <f>Main!$B253*Main!$A253*Main!I253</f>
        <v>0</v>
      </c>
      <c r="AB253" s="34">
        <f>Main!$B253*Main!$A253*Main!J253</f>
        <v>0</v>
      </c>
      <c r="AC253" s="34">
        <f>Main!$B253*Main!$A253*Main!K253</f>
        <v>0</v>
      </c>
      <c r="AD253" s="34">
        <f>Main!$B253*Main!$A253*Main!L253</f>
        <v>0</v>
      </c>
      <c r="AE253" s="34">
        <f>Main!$B253*Main!$A253*Main!M253</f>
        <v>0</v>
      </c>
      <c r="AF253" s="34">
        <f>Main!$B253*Main!$A253*Main!N253</f>
        <v>0</v>
      </c>
      <c r="AG253" s="34">
        <f>Main!$B253*Main!$A253*Main!O253</f>
        <v>0</v>
      </c>
      <c r="AH253" s="34">
        <f>Main!$B253*Main!$A253*Main!P253</f>
        <v>0</v>
      </c>
      <c r="AI253" s="34">
        <f>Main!$B253*Main!$A253*Main!Q253</f>
        <v>0</v>
      </c>
      <c r="AJ253" s="34">
        <f>Main!$B253*Main!$A253*Main!R253</f>
        <v>0</v>
      </c>
      <c r="AK253" s="34">
        <f>Main!$B253*Main!$A253*Main!S253</f>
        <v>0</v>
      </c>
      <c r="AL253" s="34">
        <f>Main!$B253*Main!$A253*Main!T253</f>
        <v>0</v>
      </c>
      <c r="AM253" s="34">
        <f>Main!$B253*Main!$A253*Main!U253</f>
        <v>0</v>
      </c>
      <c r="AN253" s="34">
        <f>Main!$B253*Main!$A253*Main!V253</f>
        <v>0</v>
      </c>
    </row>
    <row r="254" spans="1:40">
      <c r="A254" s="4">
        <v>0.5</v>
      </c>
      <c r="B254" s="9">
        <v>0.1</v>
      </c>
      <c r="C254" t="s">
        <v>37</v>
      </c>
      <c r="F254">
        <v>10</v>
      </c>
      <c r="G254" s="11">
        <v>10</v>
      </c>
      <c r="H254">
        <v>0</v>
      </c>
      <c r="I254" s="19">
        <v>0</v>
      </c>
      <c r="J254">
        <v>10</v>
      </c>
      <c r="K254">
        <v>10</v>
      </c>
      <c r="L254" s="19">
        <v>10</v>
      </c>
      <c r="M254">
        <v>0</v>
      </c>
      <c r="N254">
        <v>0</v>
      </c>
      <c r="O254" s="20">
        <v>10</v>
      </c>
      <c r="P254">
        <v>10</v>
      </c>
      <c r="Q254">
        <v>7</v>
      </c>
      <c r="R254">
        <v>0</v>
      </c>
      <c r="S254">
        <v>0</v>
      </c>
      <c r="T254">
        <v>10</v>
      </c>
      <c r="U254" s="11">
        <v>0</v>
      </c>
      <c r="V254">
        <v>10</v>
      </c>
      <c r="W254" s="36"/>
      <c r="X254" s="34">
        <f>Main!$B254*Main!$A254*Main!F254</f>
        <v>0.5</v>
      </c>
      <c r="Y254" s="34">
        <f>Main!$B254*Main!$A254*Main!G254</f>
        <v>0.5</v>
      </c>
      <c r="Z254" s="34">
        <f>Main!$B254*Main!$A254*Main!H254</f>
        <v>0</v>
      </c>
      <c r="AA254" s="34">
        <f>Main!$B254*Main!$A254*Main!I254</f>
        <v>0</v>
      </c>
      <c r="AB254" s="34">
        <f>Main!$B254*Main!$A254*Main!J254</f>
        <v>0.5</v>
      </c>
      <c r="AC254" s="34">
        <f>Main!$B254*Main!$A254*Main!K254</f>
        <v>0.5</v>
      </c>
      <c r="AD254" s="34">
        <f>Main!$B254*Main!$A254*Main!L254</f>
        <v>0.5</v>
      </c>
      <c r="AE254" s="34">
        <f>Main!$B254*Main!$A254*Main!M254</f>
        <v>0</v>
      </c>
      <c r="AF254" s="34">
        <f>Main!$B254*Main!$A254*Main!N254</f>
        <v>0</v>
      </c>
      <c r="AG254" s="34">
        <f>Main!$B254*Main!$A254*Main!O254</f>
        <v>0.5</v>
      </c>
      <c r="AH254" s="34">
        <f>Main!$B254*Main!$A254*Main!P254</f>
        <v>0.5</v>
      </c>
      <c r="AI254" s="34">
        <f>Main!$B254*Main!$A254*Main!Q254</f>
        <v>0.35000000000000003</v>
      </c>
      <c r="AJ254" s="34">
        <f>Main!$B254*Main!$A254*Main!R254</f>
        <v>0</v>
      </c>
      <c r="AK254" s="34">
        <f>Main!$B254*Main!$A254*Main!S254</f>
        <v>0</v>
      </c>
      <c r="AL254" s="34">
        <f>Main!$B254*Main!$A254*Main!T254</f>
        <v>0.5</v>
      </c>
      <c r="AM254" s="34">
        <f>Main!$B254*Main!$A254*Main!U254</f>
        <v>0</v>
      </c>
      <c r="AN254" s="34">
        <f>Main!$B254*Main!$A254*Main!V254</f>
        <v>0.5</v>
      </c>
    </row>
    <row r="255" spans="1:40">
      <c r="B255" s="9"/>
      <c r="D255" t="s">
        <v>13</v>
      </c>
      <c r="F255" s="1"/>
      <c r="G255" s="1"/>
      <c r="H255" s="1"/>
      <c r="I255" s="1"/>
      <c r="J255" s="1"/>
      <c r="K255" s="1"/>
      <c r="L255" s="1"/>
      <c r="M255" s="1"/>
      <c r="N255" s="1"/>
      <c r="O255" s="1"/>
      <c r="P255" s="1"/>
      <c r="Q255" s="1"/>
      <c r="R255" s="1"/>
      <c r="S255" s="1"/>
      <c r="T255" s="1"/>
      <c r="U255" s="1"/>
      <c r="V255" s="1"/>
      <c r="W255" s="36"/>
      <c r="X255" s="34">
        <f>Main!$B255*Main!$A255*Main!F255</f>
        <v>0</v>
      </c>
      <c r="Y255" s="34">
        <f>Main!$B255*Main!$A255*Main!G255</f>
        <v>0</v>
      </c>
      <c r="Z255" s="34">
        <f>Main!$B255*Main!$A255*Main!H255</f>
        <v>0</v>
      </c>
      <c r="AA255" s="34">
        <f>Main!$B255*Main!$A255*Main!I255</f>
        <v>0</v>
      </c>
      <c r="AB255" s="34">
        <f>Main!$B255*Main!$A255*Main!J255</f>
        <v>0</v>
      </c>
      <c r="AC255" s="34">
        <f>Main!$B255*Main!$A255*Main!K255</f>
        <v>0</v>
      </c>
      <c r="AD255" s="34">
        <f>Main!$B255*Main!$A255*Main!L255</f>
        <v>0</v>
      </c>
      <c r="AE255" s="34">
        <f>Main!$B255*Main!$A255*Main!M255</f>
        <v>0</v>
      </c>
      <c r="AF255" s="34">
        <f>Main!$B255*Main!$A255*Main!N255</f>
        <v>0</v>
      </c>
      <c r="AG255" s="34">
        <f>Main!$B255*Main!$A255*Main!O255</f>
        <v>0</v>
      </c>
      <c r="AH255" s="34">
        <f>Main!$B255*Main!$A255*Main!P255</f>
        <v>0</v>
      </c>
      <c r="AI255" s="34">
        <f>Main!$B255*Main!$A255*Main!Q255</f>
        <v>0</v>
      </c>
      <c r="AJ255" s="34">
        <f>Main!$B255*Main!$A255*Main!R255</f>
        <v>0</v>
      </c>
      <c r="AK255" s="34">
        <f>Main!$B255*Main!$A255*Main!S255</f>
        <v>0</v>
      </c>
      <c r="AL255" s="34">
        <f>Main!$B255*Main!$A255*Main!T255</f>
        <v>0</v>
      </c>
      <c r="AM255" s="34">
        <f>Main!$B255*Main!$A255*Main!U255</f>
        <v>0</v>
      </c>
      <c r="AN255" s="34">
        <f>Main!$B255*Main!$A255*Main!V255</f>
        <v>0</v>
      </c>
    </row>
    <row r="256" spans="1:40">
      <c r="B256" s="9"/>
      <c r="D256" t="s">
        <v>36</v>
      </c>
      <c r="F256" s="1"/>
      <c r="G256" s="1"/>
      <c r="H256" s="1"/>
      <c r="I256" s="1"/>
      <c r="J256" s="1"/>
      <c r="K256" s="1"/>
      <c r="L256" s="1"/>
      <c r="M256" s="1"/>
      <c r="N256" s="1"/>
      <c r="O256" s="1"/>
      <c r="P256" s="1"/>
      <c r="Q256" s="1"/>
      <c r="R256" s="1"/>
      <c r="S256" s="1"/>
      <c r="T256" s="1"/>
      <c r="U256" s="1"/>
      <c r="V256" s="1"/>
      <c r="W256" s="36"/>
      <c r="X256" s="34">
        <f>Main!$B256*Main!$A256*Main!F256</f>
        <v>0</v>
      </c>
      <c r="Y256" s="34">
        <f>Main!$B256*Main!$A256*Main!G256</f>
        <v>0</v>
      </c>
      <c r="Z256" s="34">
        <f>Main!$B256*Main!$A256*Main!H256</f>
        <v>0</v>
      </c>
      <c r="AA256" s="34">
        <f>Main!$B256*Main!$A256*Main!I256</f>
        <v>0</v>
      </c>
      <c r="AB256" s="34">
        <f>Main!$B256*Main!$A256*Main!J256</f>
        <v>0</v>
      </c>
      <c r="AC256" s="34">
        <f>Main!$B256*Main!$A256*Main!K256</f>
        <v>0</v>
      </c>
      <c r="AD256" s="34">
        <f>Main!$B256*Main!$A256*Main!L256</f>
        <v>0</v>
      </c>
      <c r="AE256" s="34">
        <f>Main!$B256*Main!$A256*Main!M256</f>
        <v>0</v>
      </c>
      <c r="AF256" s="34">
        <f>Main!$B256*Main!$A256*Main!N256</f>
        <v>0</v>
      </c>
      <c r="AG256" s="34">
        <f>Main!$B256*Main!$A256*Main!O256</f>
        <v>0</v>
      </c>
      <c r="AH256" s="34">
        <f>Main!$B256*Main!$A256*Main!P256</f>
        <v>0</v>
      </c>
      <c r="AI256" s="34">
        <f>Main!$B256*Main!$A256*Main!Q256</f>
        <v>0</v>
      </c>
      <c r="AJ256" s="34">
        <f>Main!$B256*Main!$A256*Main!R256</f>
        <v>0</v>
      </c>
      <c r="AK256" s="34">
        <f>Main!$B256*Main!$A256*Main!S256</f>
        <v>0</v>
      </c>
      <c r="AL256" s="34">
        <f>Main!$B256*Main!$A256*Main!T256</f>
        <v>0</v>
      </c>
      <c r="AM256" s="34">
        <f>Main!$B256*Main!$A256*Main!U256</f>
        <v>0</v>
      </c>
      <c r="AN256" s="34">
        <f>Main!$B256*Main!$A256*Main!V256</f>
        <v>0</v>
      </c>
    </row>
    <row r="257" spans="1:40">
      <c r="B257" s="9"/>
      <c r="D257" t="s">
        <v>35</v>
      </c>
      <c r="F257" s="1"/>
      <c r="G257" s="1"/>
      <c r="H257" s="1"/>
      <c r="I257" s="1"/>
      <c r="J257" s="1"/>
      <c r="K257" s="1"/>
      <c r="L257" s="1"/>
      <c r="M257" s="1"/>
      <c r="N257" s="1"/>
      <c r="O257" s="1"/>
      <c r="P257" s="1"/>
      <c r="Q257" s="1"/>
      <c r="R257" s="1"/>
      <c r="S257" s="1"/>
      <c r="T257" s="1"/>
      <c r="U257" s="1"/>
      <c r="V257" s="1"/>
      <c r="W257" s="36"/>
      <c r="X257" s="34">
        <f>Main!$B257*Main!$A257*Main!F257</f>
        <v>0</v>
      </c>
      <c r="Y257" s="34">
        <f>Main!$B257*Main!$A257*Main!G257</f>
        <v>0</v>
      </c>
      <c r="Z257" s="34">
        <f>Main!$B257*Main!$A257*Main!H257</f>
        <v>0</v>
      </c>
      <c r="AA257" s="34">
        <f>Main!$B257*Main!$A257*Main!I257</f>
        <v>0</v>
      </c>
      <c r="AB257" s="34">
        <f>Main!$B257*Main!$A257*Main!J257</f>
        <v>0</v>
      </c>
      <c r="AC257" s="34">
        <f>Main!$B257*Main!$A257*Main!K257</f>
        <v>0</v>
      </c>
      <c r="AD257" s="34">
        <f>Main!$B257*Main!$A257*Main!L257</f>
        <v>0</v>
      </c>
      <c r="AE257" s="34">
        <f>Main!$B257*Main!$A257*Main!M257</f>
        <v>0</v>
      </c>
      <c r="AF257" s="34">
        <f>Main!$B257*Main!$A257*Main!N257</f>
        <v>0</v>
      </c>
      <c r="AG257" s="34">
        <f>Main!$B257*Main!$A257*Main!O257</f>
        <v>0</v>
      </c>
      <c r="AH257" s="34">
        <f>Main!$B257*Main!$A257*Main!P257</f>
        <v>0</v>
      </c>
      <c r="AI257" s="34">
        <f>Main!$B257*Main!$A257*Main!Q257</f>
        <v>0</v>
      </c>
      <c r="AJ257" s="34">
        <f>Main!$B257*Main!$A257*Main!R257</f>
        <v>0</v>
      </c>
      <c r="AK257" s="34">
        <f>Main!$B257*Main!$A257*Main!S257</f>
        <v>0</v>
      </c>
      <c r="AL257" s="34">
        <f>Main!$B257*Main!$A257*Main!T257</f>
        <v>0</v>
      </c>
      <c r="AM257" s="34">
        <f>Main!$B257*Main!$A257*Main!U257</f>
        <v>0</v>
      </c>
      <c r="AN257" s="34">
        <f>Main!$B257*Main!$A257*Main!V257</f>
        <v>0</v>
      </c>
    </row>
    <row r="258" spans="1:40">
      <c r="A258" s="4">
        <v>0.3</v>
      </c>
      <c r="B258" s="9">
        <v>0.1</v>
      </c>
      <c r="C258" t="s">
        <v>33</v>
      </c>
      <c r="F258">
        <v>10</v>
      </c>
      <c r="G258" s="11">
        <v>10</v>
      </c>
      <c r="H258">
        <v>0</v>
      </c>
      <c r="I258" s="19">
        <v>0</v>
      </c>
      <c r="J258">
        <v>10</v>
      </c>
      <c r="K258">
        <v>10</v>
      </c>
      <c r="L258" s="19">
        <v>10</v>
      </c>
      <c r="M258">
        <v>0</v>
      </c>
      <c r="N258">
        <v>0</v>
      </c>
      <c r="O258" s="20">
        <v>10</v>
      </c>
      <c r="P258">
        <v>10</v>
      </c>
      <c r="Q258" s="11">
        <v>10</v>
      </c>
      <c r="R258">
        <v>0</v>
      </c>
      <c r="S258">
        <v>0</v>
      </c>
      <c r="T258">
        <v>10</v>
      </c>
      <c r="U258" s="11">
        <v>0</v>
      </c>
      <c r="V258">
        <v>10</v>
      </c>
      <c r="W258" s="36"/>
      <c r="X258" s="34">
        <f>Main!$B258*Main!$A258*Main!F258</f>
        <v>0.3</v>
      </c>
      <c r="Y258" s="34">
        <f>Main!$B258*Main!$A258*Main!G258</f>
        <v>0.3</v>
      </c>
      <c r="Z258" s="34">
        <f>Main!$B258*Main!$A258*Main!H258</f>
        <v>0</v>
      </c>
      <c r="AA258" s="34">
        <f>Main!$B258*Main!$A258*Main!I258</f>
        <v>0</v>
      </c>
      <c r="AB258" s="34">
        <f>Main!$B258*Main!$A258*Main!J258</f>
        <v>0.3</v>
      </c>
      <c r="AC258" s="34">
        <f>Main!$B258*Main!$A258*Main!K258</f>
        <v>0.3</v>
      </c>
      <c r="AD258" s="34">
        <f>Main!$B258*Main!$A258*Main!L258</f>
        <v>0.3</v>
      </c>
      <c r="AE258" s="34">
        <f>Main!$B258*Main!$A258*Main!M258</f>
        <v>0</v>
      </c>
      <c r="AF258" s="34">
        <f>Main!$B258*Main!$A258*Main!N258</f>
        <v>0</v>
      </c>
      <c r="AG258" s="34">
        <f>Main!$B258*Main!$A258*Main!O258</f>
        <v>0.3</v>
      </c>
      <c r="AH258" s="34">
        <f>Main!$B258*Main!$A258*Main!P258</f>
        <v>0.3</v>
      </c>
      <c r="AI258" s="34">
        <f>Main!$B258*Main!$A258*Main!Q258</f>
        <v>0.3</v>
      </c>
      <c r="AJ258" s="34">
        <f>Main!$B258*Main!$A258*Main!R258</f>
        <v>0</v>
      </c>
      <c r="AK258" s="34">
        <f>Main!$B258*Main!$A258*Main!S258</f>
        <v>0</v>
      </c>
      <c r="AL258" s="34">
        <f>Main!$B258*Main!$A258*Main!T258</f>
        <v>0.3</v>
      </c>
      <c r="AM258" s="34">
        <f>Main!$B258*Main!$A258*Main!U258</f>
        <v>0</v>
      </c>
      <c r="AN258" s="34">
        <f>Main!$B258*Main!$A258*Main!V258</f>
        <v>0.3</v>
      </c>
    </row>
    <row r="259" spans="1:40">
      <c r="B259" s="9"/>
      <c r="D259" t="s">
        <v>13</v>
      </c>
      <c r="F259" s="1"/>
      <c r="G259" s="1"/>
      <c r="H259" s="1"/>
      <c r="I259" s="1"/>
      <c r="J259" s="1"/>
      <c r="K259" s="1"/>
      <c r="L259" s="1"/>
      <c r="M259" s="1"/>
      <c r="N259" s="1"/>
      <c r="O259" s="1"/>
      <c r="P259" s="1"/>
      <c r="Q259" s="1"/>
      <c r="R259" s="1"/>
      <c r="S259" s="1"/>
      <c r="T259" s="1"/>
      <c r="U259" s="1"/>
      <c r="V259" s="1"/>
      <c r="W259" s="36"/>
      <c r="X259" s="34">
        <f>Main!$B259*Main!$A259*Main!F259</f>
        <v>0</v>
      </c>
      <c r="Y259" s="34">
        <f>Main!$B259*Main!$A259*Main!G259</f>
        <v>0</v>
      </c>
      <c r="Z259" s="34">
        <f>Main!$B259*Main!$A259*Main!H259</f>
        <v>0</v>
      </c>
      <c r="AA259" s="34">
        <f>Main!$B259*Main!$A259*Main!I259</f>
        <v>0</v>
      </c>
      <c r="AB259" s="34">
        <f>Main!$B259*Main!$A259*Main!J259</f>
        <v>0</v>
      </c>
      <c r="AC259" s="34">
        <f>Main!$B259*Main!$A259*Main!K259</f>
        <v>0</v>
      </c>
      <c r="AD259" s="34">
        <f>Main!$B259*Main!$A259*Main!L259</f>
        <v>0</v>
      </c>
      <c r="AE259" s="34">
        <f>Main!$B259*Main!$A259*Main!M259</f>
        <v>0</v>
      </c>
      <c r="AF259" s="34">
        <f>Main!$B259*Main!$A259*Main!N259</f>
        <v>0</v>
      </c>
      <c r="AG259" s="34">
        <f>Main!$B259*Main!$A259*Main!O259</f>
        <v>0</v>
      </c>
      <c r="AH259" s="34">
        <f>Main!$B259*Main!$A259*Main!P259</f>
        <v>0</v>
      </c>
      <c r="AI259" s="34">
        <f>Main!$B259*Main!$A259*Main!Q259</f>
        <v>0</v>
      </c>
      <c r="AJ259" s="34">
        <f>Main!$B259*Main!$A259*Main!R259</f>
        <v>0</v>
      </c>
      <c r="AK259" s="34">
        <f>Main!$B259*Main!$A259*Main!S259</f>
        <v>0</v>
      </c>
      <c r="AL259" s="34">
        <f>Main!$B259*Main!$A259*Main!T259</f>
        <v>0</v>
      </c>
      <c r="AM259" s="34">
        <f>Main!$B259*Main!$A259*Main!U259</f>
        <v>0</v>
      </c>
      <c r="AN259" s="34">
        <f>Main!$B259*Main!$A259*Main!V259</f>
        <v>0</v>
      </c>
    </row>
    <row r="260" spans="1:40">
      <c r="B260" s="9"/>
      <c r="D260" t="s">
        <v>36</v>
      </c>
      <c r="F260" s="1"/>
      <c r="G260" s="1"/>
      <c r="H260" s="1"/>
      <c r="I260" s="1"/>
      <c r="J260" s="1"/>
      <c r="K260" s="1"/>
      <c r="L260" s="1"/>
      <c r="M260" s="1"/>
      <c r="N260" s="1"/>
      <c r="O260" s="1"/>
      <c r="P260" s="1"/>
      <c r="Q260" s="1"/>
      <c r="R260" s="1"/>
      <c r="S260" s="1"/>
      <c r="T260" s="1"/>
      <c r="U260" s="1"/>
      <c r="V260" s="1"/>
      <c r="W260" s="36"/>
      <c r="X260" s="34">
        <f>Main!$B260*Main!$A260*Main!F260</f>
        <v>0</v>
      </c>
      <c r="Y260" s="34">
        <f>Main!$B260*Main!$A260*Main!G260</f>
        <v>0</v>
      </c>
      <c r="Z260" s="34">
        <f>Main!$B260*Main!$A260*Main!H260</f>
        <v>0</v>
      </c>
      <c r="AA260" s="34">
        <f>Main!$B260*Main!$A260*Main!I260</f>
        <v>0</v>
      </c>
      <c r="AB260" s="34">
        <f>Main!$B260*Main!$A260*Main!J260</f>
        <v>0</v>
      </c>
      <c r="AC260" s="34">
        <f>Main!$B260*Main!$A260*Main!K260</f>
        <v>0</v>
      </c>
      <c r="AD260" s="34">
        <f>Main!$B260*Main!$A260*Main!L260</f>
        <v>0</v>
      </c>
      <c r="AE260" s="34">
        <f>Main!$B260*Main!$A260*Main!M260</f>
        <v>0</v>
      </c>
      <c r="AF260" s="34">
        <f>Main!$B260*Main!$A260*Main!N260</f>
        <v>0</v>
      </c>
      <c r="AG260" s="34">
        <f>Main!$B260*Main!$A260*Main!O260</f>
        <v>0</v>
      </c>
      <c r="AH260" s="34">
        <f>Main!$B260*Main!$A260*Main!P260</f>
        <v>0</v>
      </c>
      <c r="AI260" s="34">
        <f>Main!$B260*Main!$A260*Main!Q260</f>
        <v>0</v>
      </c>
      <c r="AJ260" s="34">
        <f>Main!$B260*Main!$A260*Main!R260</f>
        <v>0</v>
      </c>
      <c r="AK260" s="34">
        <f>Main!$B260*Main!$A260*Main!S260</f>
        <v>0</v>
      </c>
      <c r="AL260" s="34">
        <f>Main!$B260*Main!$A260*Main!T260</f>
        <v>0</v>
      </c>
      <c r="AM260" s="34">
        <f>Main!$B260*Main!$A260*Main!U260</f>
        <v>0</v>
      </c>
      <c r="AN260" s="34">
        <f>Main!$B260*Main!$A260*Main!V260</f>
        <v>0</v>
      </c>
    </row>
    <row r="261" spans="1:40">
      <c r="B261" s="9"/>
      <c r="D261" t="s">
        <v>35</v>
      </c>
      <c r="F261" s="1"/>
      <c r="G261" s="1"/>
      <c r="H261" s="1"/>
      <c r="I261" s="1"/>
      <c r="J261" s="1"/>
      <c r="K261" s="1"/>
      <c r="L261" s="1"/>
      <c r="M261" s="1"/>
      <c r="N261" s="1"/>
      <c r="O261" s="1"/>
      <c r="P261" s="1"/>
      <c r="Q261" s="1"/>
      <c r="R261" s="1"/>
      <c r="S261" s="1"/>
      <c r="T261" s="1"/>
      <c r="U261" s="1"/>
      <c r="V261" s="1"/>
      <c r="W261" s="36"/>
      <c r="X261" s="34">
        <f>Main!$B261*Main!$A261*Main!F261</f>
        <v>0</v>
      </c>
      <c r="Y261" s="34">
        <f>Main!$B261*Main!$A261*Main!G261</f>
        <v>0</v>
      </c>
      <c r="Z261" s="34">
        <f>Main!$B261*Main!$A261*Main!H261</f>
        <v>0</v>
      </c>
      <c r="AA261" s="34">
        <f>Main!$B261*Main!$A261*Main!I261</f>
        <v>0</v>
      </c>
      <c r="AB261" s="34">
        <f>Main!$B261*Main!$A261*Main!J261</f>
        <v>0</v>
      </c>
      <c r="AC261" s="34">
        <f>Main!$B261*Main!$A261*Main!K261</f>
        <v>0</v>
      </c>
      <c r="AD261" s="34">
        <f>Main!$B261*Main!$A261*Main!L261</f>
        <v>0</v>
      </c>
      <c r="AE261" s="34">
        <f>Main!$B261*Main!$A261*Main!M261</f>
        <v>0</v>
      </c>
      <c r="AF261" s="34">
        <f>Main!$B261*Main!$A261*Main!N261</f>
        <v>0</v>
      </c>
      <c r="AG261" s="34">
        <f>Main!$B261*Main!$A261*Main!O261</f>
        <v>0</v>
      </c>
      <c r="AH261" s="34">
        <f>Main!$B261*Main!$A261*Main!P261</f>
        <v>0</v>
      </c>
      <c r="AI261" s="34">
        <f>Main!$B261*Main!$A261*Main!Q261</f>
        <v>0</v>
      </c>
      <c r="AJ261" s="34">
        <f>Main!$B261*Main!$A261*Main!R261</f>
        <v>0</v>
      </c>
      <c r="AK261" s="34">
        <f>Main!$B261*Main!$A261*Main!S261</f>
        <v>0</v>
      </c>
      <c r="AL261" s="34">
        <f>Main!$B261*Main!$A261*Main!T261</f>
        <v>0</v>
      </c>
      <c r="AM261" s="34">
        <f>Main!$B261*Main!$A261*Main!U261</f>
        <v>0</v>
      </c>
      <c r="AN261" s="34">
        <f>Main!$B261*Main!$A261*Main!V261</f>
        <v>0</v>
      </c>
    </row>
    <row r="262" spans="1:40">
      <c r="A262" s="4">
        <v>0.3</v>
      </c>
      <c r="B262" s="9">
        <v>0.1</v>
      </c>
      <c r="C262" s="9" t="s">
        <v>198</v>
      </c>
      <c r="E262" s="9"/>
      <c r="F262" s="19">
        <v>5</v>
      </c>
      <c r="G262" s="11">
        <v>10</v>
      </c>
      <c r="H262">
        <v>7</v>
      </c>
      <c r="I262" s="19">
        <v>5</v>
      </c>
      <c r="J262">
        <v>10</v>
      </c>
      <c r="K262">
        <v>10</v>
      </c>
      <c r="L262">
        <v>10</v>
      </c>
      <c r="M262">
        <v>0</v>
      </c>
      <c r="N262">
        <v>10</v>
      </c>
      <c r="O262" s="19">
        <v>5</v>
      </c>
      <c r="P262">
        <v>10</v>
      </c>
      <c r="Q262" s="11">
        <v>10</v>
      </c>
      <c r="R262">
        <v>10</v>
      </c>
      <c r="S262">
        <v>10</v>
      </c>
      <c r="T262" s="11">
        <v>10</v>
      </c>
      <c r="U262" s="19">
        <v>5</v>
      </c>
      <c r="V262" s="19">
        <v>10</v>
      </c>
      <c r="W262" s="36"/>
      <c r="X262" s="34">
        <f>Main!$B262*Main!$A262*Main!F262</f>
        <v>0.15</v>
      </c>
      <c r="Y262" s="34">
        <f>Main!$B262*Main!$A262*Main!G262</f>
        <v>0.3</v>
      </c>
      <c r="Z262" s="34">
        <f>Main!$B262*Main!$A262*Main!H262</f>
        <v>0.21</v>
      </c>
      <c r="AA262" s="34">
        <f>Main!$B262*Main!$A262*Main!I262</f>
        <v>0.15</v>
      </c>
      <c r="AB262" s="34">
        <f>Main!$B262*Main!$A262*Main!J262</f>
        <v>0.3</v>
      </c>
      <c r="AC262" s="34">
        <f>Main!$B262*Main!$A262*Main!K262</f>
        <v>0.3</v>
      </c>
      <c r="AD262" s="34">
        <f>Main!$B262*Main!$A262*Main!L262</f>
        <v>0.3</v>
      </c>
      <c r="AE262" s="34">
        <f>Main!$B262*Main!$A262*Main!M262</f>
        <v>0</v>
      </c>
      <c r="AF262" s="34">
        <f>Main!$B262*Main!$A262*Main!N262</f>
        <v>0.3</v>
      </c>
      <c r="AG262" s="34">
        <f>Main!$B262*Main!$A262*Main!O262</f>
        <v>0.15</v>
      </c>
      <c r="AH262" s="34">
        <f>Main!$B262*Main!$A262*Main!P262</f>
        <v>0.3</v>
      </c>
      <c r="AI262" s="34">
        <f>Main!$B262*Main!$A262*Main!Q262</f>
        <v>0.3</v>
      </c>
      <c r="AJ262" s="34">
        <f>Main!$B262*Main!$A262*Main!R262</f>
        <v>0.3</v>
      </c>
      <c r="AK262" s="34">
        <f>Main!$B262*Main!$A262*Main!S262</f>
        <v>0.3</v>
      </c>
      <c r="AL262" s="34">
        <f>Main!$B262*Main!$A262*Main!T262</f>
        <v>0.3</v>
      </c>
      <c r="AM262" s="34">
        <f>Main!$B262*Main!$A262*Main!U262</f>
        <v>0.15</v>
      </c>
      <c r="AN262" s="34">
        <f>Main!$B262*Main!$A262*Main!V262</f>
        <v>0.3</v>
      </c>
    </row>
    <row r="263" spans="1:40">
      <c r="B263" s="9"/>
      <c r="D263" s="9" t="s">
        <v>200</v>
      </c>
      <c r="F263" s="1"/>
      <c r="G263" s="1"/>
      <c r="H263" s="1"/>
      <c r="I263" s="1"/>
      <c r="J263" s="1"/>
      <c r="K263" s="1"/>
      <c r="L263" s="1"/>
      <c r="M263" s="1"/>
      <c r="N263" s="1"/>
      <c r="O263" s="1"/>
      <c r="P263" s="1"/>
      <c r="Q263" s="1"/>
      <c r="R263" s="1"/>
      <c r="S263" s="1"/>
      <c r="T263" s="1"/>
      <c r="U263" s="1"/>
      <c r="V263" s="1"/>
      <c r="W263" s="36"/>
      <c r="X263" s="34">
        <f>Main!$B263*Main!$A263*Main!F263</f>
        <v>0</v>
      </c>
      <c r="Y263" s="34">
        <f>Main!$B263*Main!$A263*Main!G263</f>
        <v>0</v>
      </c>
      <c r="Z263" s="34">
        <f>Main!$B263*Main!$A263*Main!H263</f>
        <v>0</v>
      </c>
      <c r="AA263" s="34">
        <f>Main!$B263*Main!$A263*Main!I263</f>
        <v>0</v>
      </c>
      <c r="AB263" s="34">
        <f>Main!$B263*Main!$A263*Main!J263</f>
        <v>0</v>
      </c>
      <c r="AC263" s="34">
        <f>Main!$B263*Main!$A263*Main!K263</f>
        <v>0</v>
      </c>
      <c r="AD263" s="34">
        <f>Main!$B263*Main!$A263*Main!L263</f>
        <v>0</v>
      </c>
      <c r="AE263" s="34">
        <f>Main!$B263*Main!$A263*Main!M263</f>
        <v>0</v>
      </c>
      <c r="AF263" s="34">
        <f>Main!$B263*Main!$A263*Main!N263</f>
        <v>0</v>
      </c>
      <c r="AG263" s="34">
        <f>Main!$B263*Main!$A263*Main!O263</f>
        <v>0</v>
      </c>
      <c r="AH263" s="34">
        <f>Main!$B263*Main!$A263*Main!P263</f>
        <v>0</v>
      </c>
      <c r="AI263" s="34">
        <f>Main!$B263*Main!$A263*Main!Q263</f>
        <v>0</v>
      </c>
      <c r="AJ263" s="34">
        <f>Main!$B263*Main!$A263*Main!R263</f>
        <v>0</v>
      </c>
      <c r="AK263" s="34">
        <f>Main!$B263*Main!$A263*Main!S263</f>
        <v>0</v>
      </c>
      <c r="AL263" s="34">
        <f>Main!$B263*Main!$A263*Main!T263</f>
        <v>0</v>
      </c>
      <c r="AM263" s="34">
        <f>Main!$B263*Main!$A263*Main!U263</f>
        <v>0</v>
      </c>
      <c r="AN263" s="34">
        <f>Main!$B263*Main!$A263*Main!V263</f>
        <v>0</v>
      </c>
    </row>
    <row r="264" spans="1:40">
      <c r="B264" s="9"/>
      <c r="D264" s="9" t="s">
        <v>199</v>
      </c>
      <c r="F264" s="1"/>
      <c r="G264" s="1"/>
      <c r="H264" s="1"/>
      <c r="I264" s="1"/>
      <c r="J264" s="1"/>
      <c r="K264" s="1"/>
      <c r="L264" s="1"/>
      <c r="M264" s="1"/>
      <c r="N264" s="1"/>
      <c r="O264" s="1"/>
      <c r="P264" s="1"/>
      <c r="Q264" s="1"/>
      <c r="R264" s="1"/>
      <c r="S264" s="1"/>
      <c r="T264" s="1"/>
      <c r="U264" s="1"/>
      <c r="V264" s="1"/>
      <c r="W264" s="36"/>
      <c r="X264" s="34">
        <f>Main!$B264*Main!$A264*Main!F264</f>
        <v>0</v>
      </c>
      <c r="Y264" s="34">
        <f>Main!$B264*Main!$A264*Main!G264</f>
        <v>0</v>
      </c>
      <c r="Z264" s="34">
        <f>Main!$B264*Main!$A264*Main!H264</f>
        <v>0</v>
      </c>
      <c r="AA264" s="34">
        <f>Main!$B264*Main!$A264*Main!I264</f>
        <v>0</v>
      </c>
      <c r="AB264" s="34">
        <f>Main!$B264*Main!$A264*Main!J264</f>
        <v>0</v>
      </c>
      <c r="AC264" s="34">
        <f>Main!$B264*Main!$A264*Main!K264</f>
        <v>0</v>
      </c>
      <c r="AD264" s="34">
        <f>Main!$B264*Main!$A264*Main!L264</f>
        <v>0</v>
      </c>
      <c r="AE264" s="34">
        <f>Main!$B264*Main!$A264*Main!M264</f>
        <v>0</v>
      </c>
      <c r="AF264" s="34">
        <f>Main!$B264*Main!$A264*Main!N264</f>
        <v>0</v>
      </c>
      <c r="AG264" s="34">
        <f>Main!$B264*Main!$A264*Main!O264</f>
        <v>0</v>
      </c>
      <c r="AH264" s="34">
        <f>Main!$B264*Main!$A264*Main!P264</f>
        <v>0</v>
      </c>
      <c r="AI264" s="34">
        <f>Main!$B264*Main!$A264*Main!Q264</f>
        <v>0</v>
      </c>
      <c r="AJ264" s="34">
        <f>Main!$B264*Main!$A264*Main!R264</f>
        <v>0</v>
      </c>
      <c r="AK264" s="34">
        <f>Main!$B264*Main!$A264*Main!S264</f>
        <v>0</v>
      </c>
      <c r="AL264" s="34">
        <f>Main!$B264*Main!$A264*Main!T264</f>
        <v>0</v>
      </c>
      <c r="AM264" s="34">
        <f>Main!$B264*Main!$A264*Main!U264</f>
        <v>0</v>
      </c>
      <c r="AN264" s="34">
        <f>Main!$B264*Main!$A264*Main!V264</f>
        <v>0</v>
      </c>
    </row>
    <row r="265" spans="1:40">
      <c r="B265" s="9"/>
      <c r="D265" s="9" t="s">
        <v>216</v>
      </c>
      <c r="F265" s="1"/>
      <c r="G265" s="1"/>
      <c r="H265" s="1"/>
      <c r="I265" s="1"/>
      <c r="J265" s="1"/>
      <c r="K265" s="1"/>
      <c r="L265" s="1"/>
      <c r="M265" s="1"/>
      <c r="N265" s="1"/>
      <c r="O265" s="1"/>
      <c r="P265" s="1"/>
      <c r="Q265" s="1"/>
      <c r="R265" s="1"/>
      <c r="S265" s="1"/>
      <c r="T265" s="1"/>
      <c r="U265" s="1"/>
      <c r="V265" s="1"/>
      <c r="W265" s="36"/>
      <c r="X265" s="34">
        <f>Main!$B265*Main!$A265*Main!F265</f>
        <v>0</v>
      </c>
      <c r="Y265" s="34">
        <f>Main!$B265*Main!$A265*Main!G265</f>
        <v>0</v>
      </c>
      <c r="Z265" s="34">
        <f>Main!$B265*Main!$A265*Main!H265</f>
        <v>0</v>
      </c>
      <c r="AA265" s="34">
        <f>Main!$B265*Main!$A265*Main!I265</f>
        <v>0</v>
      </c>
      <c r="AB265" s="34">
        <f>Main!$B265*Main!$A265*Main!J265</f>
        <v>0</v>
      </c>
      <c r="AC265" s="34">
        <f>Main!$B265*Main!$A265*Main!K265</f>
        <v>0</v>
      </c>
      <c r="AD265" s="34">
        <f>Main!$B265*Main!$A265*Main!L265</f>
        <v>0</v>
      </c>
      <c r="AE265" s="34">
        <f>Main!$B265*Main!$A265*Main!M265</f>
        <v>0</v>
      </c>
      <c r="AF265" s="34">
        <f>Main!$B265*Main!$A265*Main!N265</f>
        <v>0</v>
      </c>
      <c r="AG265" s="34">
        <f>Main!$B265*Main!$A265*Main!O265</f>
        <v>0</v>
      </c>
      <c r="AH265" s="34">
        <f>Main!$B265*Main!$A265*Main!P265</f>
        <v>0</v>
      </c>
      <c r="AI265" s="34">
        <f>Main!$B265*Main!$A265*Main!Q265</f>
        <v>0</v>
      </c>
      <c r="AJ265" s="34">
        <f>Main!$B265*Main!$A265*Main!R265</f>
        <v>0</v>
      </c>
      <c r="AK265" s="34">
        <f>Main!$B265*Main!$A265*Main!S265</f>
        <v>0</v>
      </c>
      <c r="AL265" s="34">
        <f>Main!$B265*Main!$A265*Main!T265</f>
        <v>0</v>
      </c>
      <c r="AM265" s="34">
        <f>Main!$B265*Main!$A265*Main!U265</f>
        <v>0</v>
      </c>
      <c r="AN265" s="34">
        <f>Main!$B265*Main!$A265*Main!V265</f>
        <v>0</v>
      </c>
    </row>
    <row r="266" spans="1:40">
      <c r="B266" s="9"/>
      <c r="D266" s="9" t="s">
        <v>201</v>
      </c>
      <c r="F266" s="1"/>
      <c r="G266" s="1"/>
      <c r="H266" s="1"/>
      <c r="I266" s="1"/>
      <c r="J266" s="1"/>
      <c r="K266" s="1"/>
      <c r="L266" s="1"/>
      <c r="M266" s="1"/>
      <c r="N266" s="1"/>
      <c r="O266" s="1"/>
      <c r="P266" s="1"/>
      <c r="Q266" s="1"/>
      <c r="R266" s="1"/>
      <c r="S266" s="1"/>
      <c r="T266" s="1"/>
      <c r="U266" s="1"/>
      <c r="V266" s="1"/>
      <c r="W266" s="36"/>
      <c r="X266" s="34">
        <f>Main!$B266*Main!$A266*Main!F266</f>
        <v>0</v>
      </c>
      <c r="Y266" s="34">
        <f>Main!$B266*Main!$A266*Main!G266</f>
        <v>0</v>
      </c>
      <c r="Z266" s="34">
        <f>Main!$B266*Main!$A266*Main!H266</f>
        <v>0</v>
      </c>
      <c r="AA266" s="34">
        <f>Main!$B266*Main!$A266*Main!I266</f>
        <v>0</v>
      </c>
      <c r="AB266" s="34">
        <f>Main!$B266*Main!$A266*Main!J266</f>
        <v>0</v>
      </c>
      <c r="AC266" s="34">
        <f>Main!$B266*Main!$A266*Main!K266</f>
        <v>0</v>
      </c>
      <c r="AD266" s="34">
        <f>Main!$B266*Main!$A266*Main!L266</f>
        <v>0</v>
      </c>
      <c r="AE266" s="34">
        <f>Main!$B266*Main!$A266*Main!M266</f>
        <v>0</v>
      </c>
      <c r="AF266" s="34">
        <f>Main!$B266*Main!$A266*Main!N266</f>
        <v>0</v>
      </c>
      <c r="AG266" s="34">
        <f>Main!$B266*Main!$A266*Main!O266</f>
        <v>0</v>
      </c>
      <c r="AH266" s="34">
        <f>Main!$B266*Main!$A266*Main!P266</f>
        <v>0</v>
      </c>
      <c r="AI266" s="34">
        <f>Main!$B266*Main!$A266*Main!Q266</f>
        <v>0</v>
      </c>
      <c r="AJ266" s="34">
        <f>Main!$B266*Main!$A266*Main!R266</f>
        <v>0</v>
      </c>
      <c r="AK266" s="34">
        <f>Main!$B266*Main!$A266*Main!S266</f>
        <v>0</v>
      </c>
      <c r="AL266" s="34">
        <f>Main!$B266*Main!$A266*Main!T266</f>
        <v>0</v>
      </c>
      <c r="AM266" s="34">
        <f>Main!$B266*Main!$A266*Main!U266</f>
        <v>0</v>
      </c>
      <c r="AN266" s="34">
        <f>Main!$B266*Main!$A266*Main!V266</f>
        <v>0</v>
      </c>
    </row>
    <row r="267" spans="1:40">
      <c r="A267" s="4">
        <v>0.2</v>
      </c>
      <c r="B267" s="9">
        <v>0.1</v>
      </c>
      <c r="C267" t="s">
        <v>84</v>
      </c>
      <c r="F267">
        <v>4</v>
      </c>
      <c r="G267">
        <v>0</v>
      </c>
      <c r="H267">
        <v>2</v>
      </c>
      <c r="I267" s="19">
        <v>1</v>
      </c>
      <c r="J267" s="11">
        <v>10</v>
      </c>
      <c r="K267" s="11">
        <v>0</v>
      </c>
      <c r="L267" s="11">
        <v>0</v>
      </c>
      <c r="M267">
        <v>2</v>
      </c>
      <c r="N267">
        <v>0</v>
      </c>
      <c r="O267">
        <v>2</v>
      </c>
      <c r="P267">
        <v>2</v>
      </c>
      <c r="Q267">
        <v>0</v>
      </c>
      <c r="R267" s="11">
        <v>0</v>
      </c>
      <c r="S267" s="11">
        <v>0</v>
      </c>
      <c r="T267">
        <v>0</v>
      </c>
      <c r="U267">
        <v>0</v>
      </c>
      <c r="V267">
        <v>2</v>
      </c>
      <c r="W267" s="36"/>
      <c r="X267" s="34">
        <f>Main!$B267*Main!$A267*Main!F267</f>
        <v>8.0000000000000016E-2</v>
      </c>
      <c r="Y267" s="34">
        <f>Main!$B267*Main!$A267*Main!G267</f>
        <v>0</v>
      </c>
      <c r="Z267" s="34">
        <f>Main!$B267*Main!$A267*Main!H267</f>
        <v>4.0000000000000008E-2</v>
      </c>
      <c r="AA267" s="34">
        <f>Main!$B267*Main!$A267*Main!I267</f>
        <v>2.0000000000000004E-2</v>
      </c>
      <c r="AB267" s="34">
        <f>Main!$B267*Main!$A267*Main!J267</f>
        <v>0.20000000000000004</v>
      </c>
      <c r="AC267" s="34">
        <f>Main!$B267*Main!$A267*Main!K267</f>
        <v>0</v>
      </c>
      <c r="AD267" s="34">
        <f>Main!$B267*Main!$A267*Main!L267</f>
        <v>0</v>
      </c>
      <c r="AE267" s="34">
        <f>Main!$B267*Main!$A267*Main!M267</f>
        <v>4.0000000000000008E-2</v>
      </c>
      <c r="AF267" s="34">
        <f>Main!$B267*Main!$A267*Main!N267</f>
        <v>0</v>
      </c>
      <c r="AG267" s="34">
        <f>Main!$B267*Main!$A267*Main!O267</f>
        <v>4.0000000000000008E-2</v>
      </c>
      <c r="AH267" s="34">
        <f>Main!$B267*Main!$A267*Main!P267</f>
        <v>4.0000000000000008E-2</v>
      </c>
      <c r="AI267" s="34">
        <f>Main!$B267*Main!$A267*Main!Q267</f>
        <v>0</v>
      </c>
      <c r="AJ267" s="34">
        <f>Main!$B267*Main!$A267*Main!R267</f>
        <v>0</v>
      </c>
      <c r="AK267" s="34">
        <f>Main!$B267*Main!$A267*Main!S267</f>
        <v>0</v>
      </c>
      <c r="AL267" s="34">
        <f>Main!$B267*Main!$A267*Main!T267</f>
        <v>0</v>
      </c>
      <c r="AM267" s="34">
        <f>Main!$B267*Main!$A267*Main!U267</f>
        <v>0</v>
      </c>
      <c r="AN267" s="34">
        <f>Main!$B267*Main!$A267*Main!V267</f>
        <v>4.0000000000000008E-2</v>
      </c>
    </row>
    <row r="268" spans="1:40">
      <c r="B268" s="9"/>
      <c r="D268" t="s">
        <v>6</v>
      </c>
      <c r="F268" s="1"/>
      <c r="G268" s="1"/>
      <c r="H268" s="1"/>
      <c r="I268" s="1"/>
      <c r="J268" s="1"/>
      <c r="K268" s="1"/>
      <c r="L268" s="1"/>
      <c r="M268" s="1"/>
      <c r="N268" s="1"/>
      <c r="O268" s="1"/>
      <c r="P268" s="1"/>
      <c r="Q268" s="1"/>
      <c r="R268" s="1"/>
      <c r="S268" s="1"/>
      <c r="T268" s="1"/>
      <c r="U268" s="1"/>
      <c r="V268" s="1"/>
      <c r="W268" s="36"/>
      <c r="X268" s="34">
        <f>Main!$B268*Main!$A268*Main!F268</f>
        <v>0</v>
      </c>
      <c r="Y268" s="34">
        <f>Main!$B268*Main!$A268*Main!G268</f>
        <v>0</v>
      </c>
      <c r="Z268" s="34">
        <f>Main!$B268*Main!$A268*Main!H268</f>
        <v>0</v>
      </c>
      <c r="AA268" s="34">
        <f>Main!$B268*Main!$A268*Main!I268</f>
        <v>0</v>
      </c>
      <c r="AB268" s="34">
        <f>Main!$B268*Main!$A268*Main!J268</f>
        <v>0</v>
      </c>
      <c r="AC268" s="34">
        <f>Main!$B268*Main!$A268*Main!K268</f>
        <v>0</v>
      </c>
      <c r="AD268" s="34">
        <f>Main!$B268*Main!$A268*Main!L268</f>
        <v>0</v>
      </c>
      <c r="AE268" s="34">
        <f>Main!$B268*Main!$A268*Main!M268</f>
        <v>0</v>
      </c>
      <c r="AF268" s="34">
        <f>Main!$B268*Main!$A268*Main!N268</f>
        <v>0</v>
      </c>
      <c r="AG268" s="34">
        <f>Main!$B268*Main!$A268*Main!O268</f>
        <v>0</v>
      </c>
      <c r="AH268" s="34">
        <f>Main!$B268*Main!$A268*Main!P268</f>
        <v>0</v>
      </c>
      <c r="AI268" s="34">
        <f>Main!$B268*Main!$A268*Main!Q268</f>
        <v>0</v>
      </c>
      <c r="AJ268" s="34">
        <f>Main!$B268*Main!$A268*Main!R268</f>
        <v>0</v>
      </c>
      <c r="AK268" s="34">
        <f>Main!$B268*Main!$A268*Main!S268</f>
        <v>0</v>
      </c>
      <c r="AL268" s="34">
        <f>Main!$B268*Main!$A268*Main!T268</f>
        <v>0</v>
      </c>
      <c r="AM268" s="34">
        <f>Main!$B268*Main!$A268*Main!U268</f>
        <v>0</v>
      </c>
      <c r="AN268" s="34">
        <f>Main!$B268*Main!$A268*Main!V268</f>
        <v>0</v>
      </c>
    </row>
    <row r="269" spans="1:40">
      <c r="B269" s="9"/>
      <c r="D269" t="s">
        <v>7</v>
      </c>
      <c r="F269" s="1"/>
      <c r="G269" s="1"/>
      <c r="H269" s="1"/>
      <c r="I269" s="1"/>
      <c r="J269" s="1"/>
      <c r="K269" s="1"/>
      <c r="L269" s="1"/>
      <c r="M269" s="1"/>
      <c r="N269" s="1"/>
      <c r="O269" s="1"/>
      <c r="P269" s="1"/>
      <c r="Q269" s="1"/>
      <c r="R269" s="1"/>
      <c r="S269" s="1"/>
      <c r="T269" s="1"/>
      <c r="U269" s="1"/>
      <c r="V269" s="1"/>
      <c r="W269" s="36"/>
      <c r="X269" s="34">
        <f>Main!$B269*Main!$A269*Main!F269</f>
        <v>0</v>
      </c>
      <c r="Y269" s="34">
        <f>Main!$B269*Main!$A269*Main!G269</f>
        <v>0</v>
      </c>
      <c r="Z269" s="34">
        <f>Main!$B269*Main!$A269*Main!H269</f>
        <v>0</v>
      </c>
      <c r="AA269" s="34">
        <f>Main!$B269*Main!$A269*Main!I269</f>
        <v>0</v>
      </c>
      <c r="AB269" s="34">
        <f>Main!$B269*Main!$A269*Main!J269</f>
        <v>0</v>
      </c>
      <c r="AC269" s="34">
        <f>Main!$B269*Main!$A269*Main!K269</f>
        <v>0</v>
      </c>
      <c r="AD269" s="34">
        <f>Main!$B269*Main!$A269*Main!L269</f>
        <v>0</v>
      </c>
      <c r="AE269" s="34">
        <f>Main!$B269*Main!$A269*Main!M269</f>
        <v>0</v>
      </c>
      <c r="AF269" s="34">
        <f>Main!$B269*Main!$A269*Main!N269</f>
        <v>0</v>
      </c>
      <c r="AG269" s="34">
        <f>Main!$B269*Main!$A269*Main!O269</f>
        <v>0</v>
      </c>
      <c r="AH269" s="34">
        <f>Main!$B269*Main!$A269*Main!P269</f>
        <v>0</v>
      </c>
      <c r="AI269" s="34">
        <f>Main!$B269*Main!$A269*Main!Q269</f>
        <v>0</v>
      </c>
      <c r="AJ269" s="34">
        <f>Main!$B269*Main!$A269*Main!R269</f>
        <v>0</v>
      </c>
      <c r="AK269" s="34">
        <f>Main!$B269*Main!$A269*Main!S269</f>
        <v>0</v>
      </c>
      <c r="AL269" s="34">
        <f>Main!$B269*Main!$A269*Main!T269</f>
        <v>0</v>
      </c>
      <c r="AM269" s="34">
        <f>Main!$B269*Main!$A269*Main!U269</f>
        <v>0</v>
      </c>
      <c r="AN269" s="34">
        <f>Main!$B269*Main!$A269*Main!V269</f>
        <v>0</v>
      </c>
    </row>
    <row r="270" spans="1:40">
      <c r="B270" s="9"/>
      <c r="D270" t="s">
        <v>9</v>
      </c>
      <c r="F270" s="1"/>
      <c r="G270" s="1"/>
      <c r="H270" s="1"/>
      <c r="I270" s="1"/>
      <c r="J270" s="1"/>
      <c r="K270" s="1"/>
      <c r="L270" s="1"/>
      <c r="M270" s="1"/>
      <c r="N270" s="1"/>
      <c r="O270" s="1"/>
      <c r="P270" s="1"/>
      <c r="Q270" s="1"/>
      <c r="R270" s="1"/>
      <c r="S270" s="1"/>
      <c r="T270" s="1"/>
      <c r="U270" s="1"/>
      <c r="V270" s="1"/>
      <c r="W270" s="36"/>
      <c r="X270" s="34">
        <f>Main!$B270*Main!$A270*Main!F270</f>
        <v>0</v>
      </c>
      <c r="Y270" s="34">
        <f>Main!$B270*Main!$A270*Main!G270</f>
        <v>0</v>
      </c>
      <c r="Z270" s="34">
        <f>Main!$B270*Main!$A270*Main!H270</f>
        <v>0</v>
      </c>
      <c r="AA270" s="34">
        <f>Main!$B270*Main!$A270*Main!I270</f>
        <v>0</v>
      </c>
      <c r="AB270" s="34">
        <f>Main!$B270*Main!$A270*Main!J270</f>
        <v>0</v>
      </c>
      <c r="AC270" s="34">
        <f>Main!$B270*Main!$A270*Main!K270</f>
        <v>0</v>
      </c>
      <c r="AD270" s="34">
        <f>Main!$B270*Main!$A270*Main!L270</f>
        <v>0</v>
      </c>
      <c r="AE270" s="34">
        <f>Main!$B270*Main!$A270*Main!M270</f>
        <v>0</v>
      </c>
      <c r="AF270" s="34">
        <f>Main!$B270*Main!$A270*Main!N270</f>
        <v>0</v>
      </c>
      <c r="AG270" s="34">
        <f>Main!$B270*Main!$A270*Main!O270</f>
        <v>0</v>
      </c>
      <c r="AH270" s="34">
        <f>Main!$B270*Main!$A270*Main!P270</f>
        <v>0</v>
      </c>
      <c r="AI270" s="34">
        <f>Main!$B270*Main!$A270*Main!Q270</f>
        <v>0</v>
      </c>
      <c r="AJ270" s="34">
        <f>Main!$B270*Main!$A270*Main!R270</f>
        <v>0</v>
      </c>
      <c r="AK270" s="34">
        <f>Main!$B270*Main!$A270*Main!S270</f>
        <v>0</v>
      </c>
      <c r="AL270" s="34">
        <f>Main!$B270*Main!$A270*Main!T270</f>
        <v>0</v>
      </c>
      <c r="AM270" s="34">
        <f>Main!$B270*Main!$A270*Main!U270</f>
        <v>0</v>
      </c>
      <c r="AN270" s="34">
        <f>Main!$B270*Main!$A270*Main!V270</f>
        <v>0</v>
      </c>
    </row>
    <row r="271" spans="1:40">
      <c r="B271" s="9"/>
      <c r="D271" t="s">
        <v>8</v>
      </c>
      <c r="F271" s="1"/>
      <c r="G271" s="1"/>
      <c r="H271" s="1"/>
      <c r="I271" s="1"/>
      <c r="J271" s="1"/>
      <c r="K271" s="1"/>
      <c r="L271" s="1"/>
      <c r="M271" s="1"/>
      <c r="N271" s="1"/>
      <c r="O271" s="1"/>
      <c r="P271" s="1"/>
      <c r="Q271" s="1"/>
      <c r="R271" s="1"/>
      <c r="S271" s="1"/>
      <c r="T271" s="1"/>
      <c r="U271" s="1"/>
      <c r="V271" s="1"/>
      <c r="W271" s="36"/>
      <c r="X271" s="34">
        <f>Main!$B271*Main!$A271*Main!F271</f>
        <v>0</v>
      </c>
      <c r="Y271" s="34">
        <f>Main!$B271*Main!$A271*Main!G271</f>
        <v>0</v>
      </c>
      <c r="Z271" s="34">
        <f>Main!$B271*Main!$A271*Main!H271</f>
        <v>0</v>
      </c>
      <c r="AA271" s="34">
        <f>Main!$B271*Main!$A271*Main!I271</f>
        <v>0</v>
      </c>
      <c r="AB271" s="34">
        <f>Main!$B271*Main!$A271*Main!J271</f>
        <v>0</v>
      </c>
      <c r="AC271" s="34">
        <f>Main!$B271*Main!$A271*Main!K271</f>
        <v>0</v>
      </c>
      <c r="AD271" s="34">
        <f>Main!$B271*Main!$A271*Main!L271</f>
        <v>0</v>
      </c>
      <c r="AE271" s="34">
        <f>Main!$B271*Main!$A271*Main!M271</f>
        <v>0</v>
      </c>
      <c r="AF271" s="34">
        <f>Main!$B271*Main!$A271*Main!N271</f>
        <v>0</v>
      </c>
      <c r="AG271" s="34">
        <f>Main!$B271*Main!$A271*Main!O271</f>
        <v>0</v>
      </c>
      <c r="AH271" s="34">
        <f>Main!$B271*Main!$A271*Main!P271</f>
        <v>0</v>
      </c>
      <c r="AI271" s="34">
        <f>Main!$B271*Main!$A271*Main!Q271</f>
        <v>0</v>
      </c>
      <c r="AJ271" s="34">
        <f>Main!$B271*Main!$A271*Main!R271</f>
        <v>0</v>
      </c>
      <c r="AK271" s="34">
        <f>Main!$B271*Main!$A271*Main!S271</f>
        <v>0</v>
      </c>
      <c r="AL271" s="34">
        <f>Main!$B271*Main!$A271*Main!T271</f>
        <v>0</v>
      </c>
      <c r="AM271" s="34">
        <f>Main!$B271*Main!$A271*Main!U271</f>
        <v>0</v>
      </c>
      <c r="AN271" s="34">
        <f>Main!$B271*Main!$A271*Main!V271</f>
        <v>0</v>
      </c>
    </row>
    <row r="272" spans="1:40">
      <c r="A272" s="4">
        <v>0.2</v>
      </c>
      <c r="B272" s="9">
        <v>0.1</v>
      </c>
      <c r="C272" s="9" t="s">
        <v>202</v>
      </c>
      <c r="E272" s="9"/>
      <c r="F272" s="19">
        <v>0</v>
      </c>
      <c r="G272" s="11">
        <v>10</v>
      </c>
      <c r="H272" s="19">
        <v>0</v>
      </c>
      <c r="I272" s="19">
        <v>0</v>
      </c>
      <c r="J272">
        <v>10</v>
      </c>
      <c r="K272">
        <v>10</v>
      </c>
      <c r="L272" s="19">
        <v>2</v>
      </c>
      <c r="M272" s="19">
        <v>0</v>
      </c>
      <c r="N272">
        <v>10</v>
      </c>
      <c r="O272" s="19">
        <v>0</v>
      </c>
      <c r="P272">
        <v>0</v>
      </c>
      <c r="Q272">
        <v>10</v>
      </c>
      <c r="R272">
        <v>0</v>
      </c>
      <c r="S272">
        <v>0</v>
      </c>
      <c r="T272" s="11">
        <v>10</v>
      </c>
      <c r="U272" s="11">
        <v>0</v>
      </c>
      <c r="V272">
        <v>10</v>
      </c>
      <c r="W272" s="36"/>
      <c r="X272" s="34">
        <f>Main!$B272*Main!$A272*Main!F272</f>
        <v>0</v>
      </c>
      <c r="Y272" s="34">
        <f>Main!$B272*Main!$A272*Main!G272</f>
        <v>0.20000000000000004</v>
      </c>
      <c r="Z272" s="34">
        <f>Main!$B272*Main!$A272*Main!H272</f>
        <v>0</v>
      </c>
      <c r="AA272" s="34">
        <f>Main!$B272*Main!$A272*Main!I272</f>
        <v>0</v>
      </c>
      <c r="AB272" s="34">
        <f>Main!$B272*Main!$A272*Main!J272</f>
        <v>0.20000000000000004</v>
      </c>
      <c r="AC272" s="34">
        <f>Main!$B272*Main!$A272*Main!K272</f>
        <v>0.20000000000000004</v>
      </c>
      <c r="AD272" s="34">
        <f>Main!$B272*Main!$A272*Main!L272</f>
        <v>4.0000000000000008E-2</v>
      </c>
      <c r="AE272" s="34">
        <f>Main!$B272*Main!$A272*Main!M272</f>
        <v>0</v>
      </c>
      <c r="AF272" s="34">
        <f>Main!$B272*Main!$A272*Main!N272</f>
        <v>0.20000000000000004</v>
      </c>
      <c r="AG272" s="34">
        <f>Main!$B272*Main!$A272*Main!O272</f>
        <v>0</v>
      </c>
      <c r="AH272" s="34">
        <f>Main!$B272*Main!$A272*Main!P272</f>
        <v>0</v>
      </c>
      <c r="AI272" s="34">
        <f>Main!$B272*Main!$A272*Main!Q272</f>
        <v>0.20000000000000004</v>
      </c>
      <c r="AJ272" s="34">
        <f>Main!$B272*Main!$A272*Main!R272</f>
        <v>0</v>
      </c>
      <c r="AK272" s="34">
        <f>Main!$B272*Main!$A272*Main!S272</f>
        <v>0</v>
      </c>
      <c r="AL272" s="34">
        <f>Main!$B272*Main!$A272*Main!T272</f>
        <v>0.20000000000000004</v>
      </c>
      <c r="AM272" s="34">
        <f>Main!$B272*Main!$A272*Main!U272</f>
        <v>0</v>
      </c>
      <c r="AN272" s="34">
        <f>Main!$B272*Main!$A272*Main!V272</f>
        <v>0.20000000000000004</v>
      </c>
    </row>
    <row r="273" spans="1:40">
      <c r="B273" s="9"/>
      <c r="D273" t="s">
        <v>13</v>
      </c>
      <c r="F273" s="1"/>
      <c r="G273" s="1"/>
      <c r="H273" s="1"/>
      <c r="I273" s="1"/>
      <c r="J273" s="1"/>
      <c r="K273" s="1"/>
      <c r="L273" s="1"/>
      <c r="M273" s="1"/>
      <c r="N273" s="1"/>
      <c r="O273" s="1"/>
      <c r="P273" s="1"/>
      <c r="Q273" s="1"/>
      <c r="R273" s="1"/>
      <c r="S273" s="1"/>
      <c r="T273" s="1"/>
      <c r="U273" s="1"/>
      <c r="V273" s="1"/>
      <c r="W273" s="36"/>
      <c r="X273" s="34">
        <f>Main!$B273*Main!$A273*Main!F273</f>
        <v>0</v>
      </c>
      <c r="Y273" s="34">
        <f>Main!$B273*Main!$A273*Main!G273</f>
        <v>0</v>
      </c>
      <c r="Z273" s="34">
        <f>Main!$B273*Main!$A273*Main!H273</f>
        <v>0</v>
      </c>
      <c r="AA273" s="34">
        <f>Main!$B273*Main!$A273*Main!I273</f>
        <v>0</v>
      </c>
      <c r="AB273" s="34">
        <f>Main!$B273*Main!$A273*Main!J273</f>
        <v>0</v>
      </c>
      <c r="AC273" s="34">
        <f>Main!$B273*Main!$A273*Main!K273</f>
        <v>0</v>
      </c>
      <c r="AD273" s="34">
        <f>Main!$B273*Main!$A273*Main!L273</f>
        <v>0</v>
      </c>
      <c r="AE273" s="34">
        <f>Main!$B273*Main!$A273*Main!M273</f>
        <v>0</v>
      </c>
      <c r="AF273" s="34">
        <f>Main!$B273*Main!$A273*Main!N273</f>
        <v>0</v>
      </c>
      <c r="AG273" s="34">
        <f>Main!$B273*Main!$A273*Main!O273</f>
        <v>0</v>
      </c>
      <c r="AH273" s="34">
        <f>Main!$B273*Main!$A273*Main!P273</f>
        <v>0</v>
      </c>
      <c r="AI273" s="34">
        <f>Main!$B273*Main!$A273*Main!Q273</f>
        <v>0</v>
      </c>
      <c r="AJ273" s="34">
        <f>Main!$B273*Main!$A273*Main!R273</f>
        <v>0</v>
      </c>
      <c r="AK273" s="34">
        <f>Main!$B273*Main!$A273*Main!S273</f>
        <v>0</v>
      </c>
      <c r="AL273" s="34">
        <f>Main!$B273*Main!$A273*Main!T273</f>
        <v>0</v>
      </c>
      <c r="AM273" s="34">
        <f>Main!$B273*Main!$A273*Main!U273</f>
        <v>0</v>
      </c>
      <c r="AN273" s="34">
        <f>Main!$B273*Main!$A273*Main!V273</f>
        <v>0</v>
      </c>
    </row>
    <row r="274" spans="1:40">
      <c r="B274" s="9"/>
      <c r="D274" t="s">
        <v>34</v>
      </c>
      <c r="F274" s="1"/>
      <c r="G274" s="1"/>
      <c r="H274" s="1"/>
      <c r="I274" s="1"/>
      <c r="J274" s="1"/>
      <c r="K274" s="1"/>
      <c r="L274" s="1"/>
      <c r="M274" s="1"/>
      <c r="N274" s="1"/>
      <c r="O274" s="1"/>
      <c r="P274" s="1"/>
      <c r="Q274" s="1"/>
      <c r="R274" s="1"/>
      <c r="S274" s="1"/>
      <c r="T274" s="1"/>
      <c r="U274" s="1"/>
      <c r="V274" s="1"/>
      <c r="W274" s="36"/>
      <c r="X274" s="34">
        <f>Main!$B274*Main!$A274*Main!F274</f>
        <v>0</v>
      </c>
      <c r="Y274" s="34">
        <f>Main!$B274*Main!$A274*Main!G274</f>
        <v>0</v>
      </c>
      <c r="Z274" s="34">
        <f>Main!$B274*Main!$A274*Main!H274</f>
        <v>0</v>
      </c>
      <c r="AA274" s="34">
        <f>Main!$B274*Main!$A274*Main!I274</f>
        <v>0</v>
      </c>
      <c r="AB274" s="34">
        <f>Main!$B274*Main!$A274*Main!J274</f>
        <v>0</v>
      </c>
      <c r="AC274" s="34">
        <f>Main!$B274*Main!$A274*Main!K274</f>
        <v>0</v>
      </c>
      <c r="AD274" s="34">
        <f>Main!$B274*Main!$A274*Main!L274</f>
        <v>0</v>
      </c>
      <c r="AE274" s="34">
        <f>Main!$B274*Main!$A274*Main!M274</f>
        <v>0</v>
      </c>
      <c r="AF274" s="34">
        <f>Main!$B274*Main!$A274*Main!N274</f>
        <v>0</v>
      </c>
      <c r="AG274" s="34">
        <f>Main!$B274*Main!$A274*Main!O274</f>
        <v>0</v>
      </c>
      <c r="AH274" s="34">
        <f>Main!$B274*Main!$A274*Main!P274</f>
        <v>0</v>
      </c>
      <c r="AI274" s="34">
        <f>Main!$B274*Main!$A274*Main!Q274</f>
        <v>0</v>
      </c>
      <c r="AJ274" s="34">
        <f>Main!$B274*Main!$A274*Main!R274</f>
        <v>0</v>
      </c>
      <c r="AK274" s="34">
        <f>Main!$B274*Main!$A274*Main!S274</f>
        <v>0</v>
      </c>
      <c r="AL274" s="34">
        <f>Main!$B274*Main!$A274*Main!T274</f>
        <v>0</v>
      </c>
      <c r="AM274" s="34">
        <f>Main!$B274*Main!$A274*Main!U274</f>
        <v>0</v>
      </c>
      <c r="AN274" s="34">
        <f>Main!$B274*Main!$A274*Main!V274</f>
        <v>0</v>
      </c>
    </row>
    <row r="275" spans="1:40">
      <c r="A275" s="4">
        <v>0.2</v>
      </c>
      <c r="B275" s="9">
        <v>0.1</v>
      </c>
      <c r="C275" t="s">
        <v>38</v>
      </c>
      <c r="F275">
        <v>0</v>
      </c>
      <c r="G275">
        <v>8</v>
      </c>
      <c r="H275">
        <v>0</v>
      </c>
      <c r="I275" s="19">
        <v>0</v>
      </c>
      <c r="J275">
        <v>8</v>
      </c>
      <c r="K275">
        <v>8</v>
      </c>
      <c r="L275">
        <v>0</v>
      </c>
      <c r="M275">
        <v>0</v>
      </c>
      <c r="N275">
        <v>0</v>
      </c>
      <c r="O275">
        <v>8</v>
      </c>
      <c r="P275">
        <v>10</v>
      </c>
      <c r="Q275">
        <v>8</v>
      </c>
      <c r="R275">
        <v>0</v>
      </c>
      <c r="S275">
        <v>0</v>
      </c>
      <c r="T275" s="11">
        <v>0</v>
      </c>
      <c r="U275">
        <v>0</v>
      </c>
      <c r="V275">
        <v>8</v>
      </c>
      <c r="W275" s="36"/>
      <c r="X275" s="34">
        <f>Main!$B275*Main!$A275*Main!F275</f>
        <v>0</v>
      </c>
      <c r="Y275" s="34">
        <f>Main!$B275*Main!$A275*Main!G275</f>
        <v>0.16000000000000003</v>
      </c>
      <c r="Z275" s="34">
        <f>Main!$B275*Main!$A275*Main!H275</f>
        <v>0</v>
      </c>
      <c r="AA275" s="34">
        <f>Main!$B275*Main!$A275*Main!I275</f>
        <v>0</v>
      </c>
      <c r="AB275" s="34">
        <f>Main!$B275*Main!$A275*Main!J275</f>
        <v>0.16000000000000003</v>
      </c>
      <c r="AC275" s="34">
        <f>Main!$B275*Main!$A275*Main!K275</f>
        <v>0.16000000000000003</v>
      </c>
      <c r="AD275" s="34">
        <f>Main!$B275*Main!$A275*Main!L275</f>
        <v>0</v>
      </c>
      <c r="AE275" s="34">
        <f>Main!$B275*Main!$A275*Main!M275</f>
        <v>0</v>
      </c>
      <c r="AF275" s="34">
        <f>Main!$B275*Main!$A275*Main!N275</f>
        <v>0</v>
      </c>
      <c r="AG275" s="34">
        <f>Main!$B275*Main!$A275*Main!O275</f>
        <v>0.16000000000000003</v>
      </c>
      <c r="AH275" s="34">
        <f>Main!$B275*Main!$A275*Main!P275</f>
        <v>0.20000000000000004</v>
      </c>
      <c r="AI275" s="34">
        <f>Main!$B275*Main!$A275*Main!Q275</f>
        <v>0.16000000000000003</v>
      </c>
      <c r="AJ275" s="34">
        <f>Main!$B275*Main!$A275*Main!R275</f>
        <v>0</v>
      </c>
      <c r="AK275" s="34">
        <f>Main!$B275*Main!$A275*Main!S275</f>
        <v>0</v>
      </c>
      <c r="AL275" s="34">
        <f>Main!$B275*Main!$A275*Main!T275</f>
        <v>0</v>
      </c>
      <c r="AM275" s="34">
        <f>Main!$B275*Main!$A275*Main!U275</f>
        <v>0</v>
      </c>
      <c r="AN275" s="34">
        <f>Main!$B275*Main!$A275*Main!V275</f>
        <v>0.16000000000000003</v>
      </c>
    </row>
    <row r="276" spans="1:40">
      <c r="B276" s="9"/>
      <c r="D276" t="s">
        <v>13</v>
      </c>
      <c r="F276" s="1"/>
      <c r="G276" s="1"/>
      <c r="H276" s="1"/>
      <c r="I276" s="1"/>
      <c r="J276" s="1"/>
      <c r="K276" s="1"/>
      <c r="L276" s="1"/>
      <c r="M276" s="1"/>
      <c r="N276" s="1"/>
      <c r="O276" s="1"/>
      <c r="P276" s="1"/>
      <c r="Q276" s="1"/>
      <c r="R276" s="1"/>
      <c r="S276" s="1"/>
      <c r="T276" s="1"/>
      <c r="U276" s="1"/>
      <c r="V276" s="1"/>
      <c r="W276" s="36"/>
      <c r="X276" s="34">
        <f>Main!$B276*Main!$A276*Main!F276</f>
        <v>0</v>
      </c>
      <c r="Y276" s="34">
        <f>Main!$B276*Main!$A276*Main!G276</f>
        <v>0</v>
      </c>
      <c r="Z276" s="34">
        <f>Main!$B276*Main!$A276*Main!H276</f>
        <v>0</v>
      </c>
      <c r="AA276" s="34">
        <f>Main!$B276*Main!$A276*Main!I276</f>
        <v>0</v>
      </c>
      <c r="AB276" s="34">
        <f>Main!$B276*Main!$A276*Main!J276</f>
        <v>0</v>
      </c>
      <c r="AC276" s="34">
        <f>Main!$B276*Main!$A276*Main!K276</f>
        <v>0</v>
      </c>
      <c r="AD276" s="34">
        <f>Main!$B276*Main!$A276*Main!L276</f>
        <v>0</v>
      </c>
      <c r="AE276" s="34">
        <f>Main!$B276*Main!$A276*Main!M276</f>
        <v>0</v>
      </c>
      <c r="AF276" s="34">
        <f>Main!$B276*Main!$A276*Main!N276</f>
        <v>0</v>
      </c>
      <c r="AG276" s="34">
        <f>Main!$B276*Main!$A276*Main!O276</f>
        <v>0</v>
      </c>
      <c r="AH276" s="34">
        <f>Main!$B276*Main!$A276*Main!P276</f>
        <v>0</v>
      </c>
      <c r="AI276" s="34">
        <f>Main!$B276*Main!$A276*Main!Q276</f>
        <v>0</v>
      </c>
      <c r="AJ276" s="34">
        <f>Main!$B276*Main!$A276*Main!R276</f>
        <v>0</v>
      </c>
      <c r="AK276" s="34">
        <f>Main!$B276*Main!$A276*Main!S276</f>
        <v>0</v>
      </c>
      <c r="AL276" s="34">
        <f>Main!$B276*Main!$A276*Main!T276</f>
        <v>0</v>
      </c>
      <c r="AM276" s="34">
        <f>Main!$B276*Main!$A276*Main!U276</f>
        <v>0</v>
      </c>
      <c r="AN276" s="34">
        <f>Main!$B276*Main!$A276*Main!V276</f>
        <v>0</v>
      </c>
    </row>
    <row r="277" spans="1:40">
      <c r="B277" s="9"/>
      <c r="D277" t="s">
        <v>40</v>
      </c>
      <c r="F277" s="1"/>
      <c r="G277" s="1"/>
      <c r="H277" s="1"/>
      <c r="I277" s="1"/>
      <c r="J277" s="1"/>
      <c r="K277" s="1"/>
      <c r="L277" s="1"/>
      <c r="M277" s="1"/>
      <c r="N277" s="1"/>
      <c r="O277" s="1"/>
      <c r="P277" s="1"/>
      <c r="Q277" s="1"/>
      <c r="R277" s="1"/>
      <c r="S277" s="1"/>
      <c r="T277" s="1"/>
      <c r="U277" s="1"/>
      <c r="V277" s="1"/>
      <c r="W277" s="36"/>
      <c r="X277" s="34">
        <f>Main!$B277*Main!$A277*Main!F277</f>
        <v>0</v>
      </c>
      <c r="Y277" s="34">
        <f>Main!$B277*Main!$A277*Main!G277</f>
        <v>0</v>
      </c>
      <c r="Z277" s="34">
        <f>Main!$B277*Main!$A277*Main!H277</f>
        <v>0</v>
      </c>
      <c r="AA277" s="34">
        <f>Main!$B277*Main!$A277*Main!I277</f>
        <v>0</v>
      </c>
      <c r="AB277" s="34">
        <f>Main!$B277*Main!$A277*Main!J277</f>
        <v>0</v>
      </c>
      <c r="AC277" s="34">
        <f>Main!$B277*Main!$A277*Main!K277</f>
        <v>0</v>
      </c>
      <c r="AD277" s="34">
        <f>Main!$B277*Main!$A277*Main!L277</f>
        <v>0</v>
      </c>
      <c r="AE277" s="34">
        <f>Main!$B277*Main!$A277*Main!M277</f>
        <v>0</v>
      </c>
      <c r="AF277" s="34">
        <f>Main!$B277*Main!$A277*Main!N277</f>
        <v>0</v>
      </c>
      <c r="AG277" s="34">
        <f>Main!$B277*Main!$A277*Main!O277</f>
        <v>0</v>
      </c>
      <c r="AH277" s="34">
        <f>Main!$B277*Main!$A277*Main!P277</f>
        <v>0</v>
      </c>
      <c r="AI277" s="34">
        <f>Main!$B277*Main!$A277*Main!Q277</f>
        <v>0</v>
      </c>
      <c r="AJ277" s="34">
        <f>Main!$B277*Main!$A277*Main!R277</f>
        <v>0</v>
      </c>
      <c r="AK277" s="34">
        <f>Main!$B277*Main!$A277*Main!S277</f>
        <v>0</v>
      </c>
      <c r="AL277" s="34">
        <f>Main!$B277*Main!$A277*Main!T277</f>
        <v>0</v>
      </c>
      <c r="AM277" s="34">
        <f>Main!$B277*Main!$A277*Main!U277</f>
        <v>0</v>
      </c>
      <c r="AN277" s="34">
        <f>Main!$B277*Main!$A277*Main!V277</f>
        <v>0</v>
      </c>
    </row>
    <row r="278" spans="1:40">
      <c r="B278" s="9"/>
      <c r="D278" t="s">
        <v>39</v>
      </c>
      <c r="F278" s="1"/>
      <c r="G278" s="1"/>
      <c r="H278" s="1"/>
      <c r="I278" s="1"/>
      <c r="J278" s="1"/>
      <c r="K278" s="1"/>
      <c r="L278" s="1"/>
      <c r="M278" s="1"/>
      <c r="N278" s="1"/>
      <c r="O278" s="1"/>
      <c r="P278" s="1"/>
      <c r="Q278" s="1"/>
      <c r="R278" s="1"/>
      <c r="S278" s="1"/>
      <c r="T278" s="1"/>
      <c r="U278" s="1"/>
      <c r="V278" s="1"/>
      <c r="W278" s="36"/>
      <c r="X278" s="34">
        <f>Main!$B278*Main!$A278*Main!F278</f>
        <v>0</v>
      </c>
      <c r="Y278" s="34">
        <f>Main!$B278*Main!$A278*Main!G278</f>
        <v>0</v>
      </c>
      <c r="Z278" s="34">
        <f>Main!$B278*Main!$A278*Main!H278</f>
        <v>0</v>
      </c>
      <c r="AA278" s="34">
        <f>Main!$B278*Main!$A278*Main!I278</f>
        <v>0</v>
      </c>
      <c r="AB278" s="34">
        <f>Main!$B278*Main!$A278*Main!J278</f>
        <v>0</v>
      </c>
      <c r="AC278" s="34">
        <f>Main!$B278*Main!$A278*Main!K278</f>
        <v>0</v>
      </c>
      <c r="AD278" s="34">
        <f>Main!$B278*Main!$A278*Main!L278</f>
        <v>0</v>
      </c>
      <c r="AE278" s="34">
        <f>Main!$B278*Main!$A278*Main!M278</f>
        <v>0</v>
      </c>
      <c r="AF278" s="34">
        <f>Main!$B278*Main!$A278*Main!N278</f>
        <v>0</v>
      </c>
      <c r="AG278" s="34">
        <f>Main!$B278*Main!$A278*Main!O278</f>
        <v>0</v>
      </c>
      <c r="AH278" s="34">
        <f>Main!$B278*Main!$A278*Main!P278</f>
        <v>0</v>
      </c>
      <c r="AI278" s="34">
        <f>Main!$B278*Main!$A278*Main!Q278</f>
        <v>0</v>
      </c>
      <c r="AJ278" s="34">
        <f>Main!$B278*Main!$A278*Main!R278</f>
        <v>0</v>
      </c>
      <c r="AK278" s="34">
        <f>Main!$B278*Main!$A278*Main!S278</f>
        <v>0</v>
      </c>
      <c r="AL278" s="34">
        <f>Main!$B278*Main!$A278*Main!T278</f>
        <v>0</v>
      </c>
      <c r="AM278" s="34">
        <f>Main!$B278*Main!$A278*Main!U278</f>
        <v>0</v>
      </c>
      <c r="AN278" s="34">
        <f>Main!$B278*Main!$A278*Main!V278</f>
        <v>0</v>
      </c>
    </row>
    <row r="279" spans="1:40">
      <c r="A279" s="4">
        <v>0.2</v>
      </c>
      <c r="B279" s="9">
        <v>0.1</v>
      </c>
      <c r="C279" t="s">
        <v>41</v>
      </c>
      <c r="F279">
        <v>0</v>
      </c>
      <c r="G279">
        <v>10</v>
      </c>
      <c r="H279">
        <v>0</v>
      </c>
      <c r="I279" s="19">
        <v>0</v>
      </c>
      <c r="J279">
        <v>10</v>
      </c>
      <c r="K279">
        <v>10</v>
      </c>
      <c r="L279">
        <v>0</v>
      </c>
      <c r="M279">
        <v>0</v>
      </c>
      <c r="N279">
        <v>0</v>
      </c>
      <c r="O279">
        <v>10</v>
      </c>
      <c r="P279">
        <v>0</v>
      </c>
      <c r="Q279">
        <v>10</v>
      </c>
      <c r="R279">
        <v>0</v>
      </c>
      <c r="S279">
        <v>0</v>
      </c>
      <c r="T279" s="11">
        <v>0</v>
      </c>
      <c r="U279">
        <v>10</v>
      </c>
      <c r="V279">
        <v>0</v>
      </c>
      <c r="W279" s="36"/>
      <c r="X279" s="34">
        <f>Main!$B279*Main!$A279*Main!F279</f>
        <v>0</v>
      </c>
      <c r="Y279" s="34">
        <f>Main!$B279*Main!$A279*Main!G279</f>
        <v>0.20000000000000004</v>
      </c>
      <c r="Z279" s="34">
        <f>Main!$B279*Main!$A279*Main!H279</f>
        <v>0</v>
      </c>
      <c r="AA279" s="34">
        <f>Main!$B279*Main!$A279*Main!I279</f>
        <v>0</v>
      </c>
      <c r="AB279" s="34">
        <f>Main!$B279*Main!$A279*Main!J279</f>
        <v>0.20000000000000004</v>
      </c>
      <c r="AC279" s="34">
        <f>Main!$B279*Main!$A279*Main!K279</f>
        <v>0.20000000000000004</v>
      </c>
      <c r="AD279" s="34">
        <f>Main!$B279*Main!$A279*Main!L279</f>
        <v>0</v>
      </c>
      <c r="AE279" s="34">
        <f>Main!$B279*Main!$A279*Main!M279</f>
        <v>0</v>
      </c>
      <c r="AF279" s="34">
        <f>Main!$B279*Main!$A279*Main!N279</f>
        <v>0</v>
      </c>
      <c r="AG279" s="34">
        <f>Main!$B279*Main!$A279*Main!O279</f>
        <v>0.20000000000000004</v>
      </c>
      <c r="AH279" s="34">
        <f>Main!$B279*Main!$A279*Main!P279</f>
        <v>0</v>
      </c>
      <c r="AI279" s="34">
        <f>Main!$B279*Main!$A279*Main!Q279</f>
        <v>0.20000000000000004</v>
      </c>
      <c r="AJ279" s="34">
        <f>Main!$B279*Main!$A279*Main!R279</f>
        <v>0</v>
      </c>
      <c r="AK279" s="34">
        <f>Main!$B279*Main!$A279*Main!S279</f>
        <v>0</v>
      </c>
      <c r="AL279" s="34">
        <f>Main!$B279*Main!$A279*Main!T279</f>
        <v>0</v>
      </c>
      <c r="AM279" s="34">
        <f>Main!$B279*Main!$A279*Main!U279</f>
        <v>0.20000000000000004</v>
      </c>
      <c r="AN279" s="34">
        <f>Main!$B279*Main!$A279*Main!V279</f>
        <v>0</v>
      </c>
    </row>
    <row r="280" spans="1:40">
      <c r="B280" s="9"/>
      <c r="D280" t="s">
        <v>13</v>
      </c>
      <c r="F280" s="1"/>
      <c r="G280" s="1"/>
      <c r="H280" s="1"/>
      <c r="I280" s="1"/>
      <c r="J280" s="1"/>
      <c r="K280" s="1"/>
      <c r="L280" s="1"/>
      <c r="M280" s="1"/>
      <c r="N280" s="1"/>
      <c r="O280" s="1"/>
      <c r="P280" s="1"/>
      <c r="Q280" s="1"/>
      <c r="R280" s="1"/>
      <c r="S280" s="1"/>
      <c r="T280" s="1"/>
      <c r="U280" s="1"/>
      <c r="V280" s="1"/>
      <c r="W280" s="36"/>
      <c r="X280" s="34">
        <f>Main!$B280*Main!$A280*Main!F280</f>
        <v>0</v>
      </c>
      <c r="Y280" s="34">
        <f>Main!$B280*Main!$A280*Main!G280</f>
        <v>0</v>
      </c>
      <c r="Z280" s="34">
        <f>Main!$B280*Main!$A280*Main!H280</f>
        <v>0</v>
      </c>
      <c r="AA280" s="34">
        <f>Main!$B280*Main!$A280*Main!I280</f>
        <v>0</v>
      </c>
      <c r="AB280" s="34">
        <f>Main!$B280*Main!$A280*Main!J280</f>
        <v>0</v>
      </c>
      <c r="AC280" s="34">
        <f>Main!$B280*Main!$A280*Main!K280</f>
        <v>0</v>
      </c>
      <c r="AD280" s="34">
        <f>Main!$B280*Main!$A280*Main!L280</f>
        <v>0</v>
      </c>
      <c r="AE280" s="34">
        <f>Main!$B280*Main!$A280*Main!M280</f>
        <v>0</v>
      </c>
      <c r="AF280" s="34">
        <f>Main!$B280*Main!$A280*Main!N280</f>
        <v>0</v>
      </c>
      <c r="AG280" s="34">
        <f>Main!$B280*Main!$A280*Main!O280</f>
        <v>0</v>
      </c>
      <c r="AH280" s="34">
        <f>Main!$B280*Main!$A280*Main!P280</f>
        <v>0</v>
      </c>
      <c r="AI280" s="34">
        <f>Main!$B280*Main!$A280*Main!Q280</f>
        <v>0</v>
      </c>
      <c r="AJ280" s="34">
        <f>Main!$B280*Main!$A280*Main!R280</f>
        <v>0</v>
      </c>
      <c r="AK280" s="34">
        <f>Main!$B280*Main!$A280*Main!S280</f>
        <v>0</v>
      </c>
      <c r="AL280" s="34">
        <f>Main!$B280*Main!$A280*Main!T280</f>
        <v>0</v>
      </c>
      <c r="AM280" s="34">
        <f>Main!$B280*Main!$A280*Main!U280</f>
        <v>0</v>
      </c>
      <c r="AN280" s="34">
        <f>Main!$B280*Main!$A280*Main!V280</f>
        <v>0</v>
      </c>
    </row>
    <row r="281" spans="1:40">
      <c r="B281" s="9"/>
      <c r="D281" t="s">
        <v>34</v>
      </c>
      <c r="F281" s="1"/>
      <c r="G281" s="1"/>
      <c r="H281" s="1"/>
      <c r="I281" s="1"/>
      <c r="J281" s="1"/>
      <c r="K281" s="1"/>
      <c r="L281" s="1"/>
      <c r="M281" s="1"/>
      <c r="N281" s="1"/>
      <c r="O281" s="1"/>
      <c r="P281" s="1"/>
      <c r="Q281" s="1"/>
      <c r="R281" s="1"/>
      <c r="S281" s="1"/>
      <c r="T281" s="1"/>
      <c r="U281" s="1"/>
      <c r="V281" s="1"/>
      <c r="W281" s="36"/>
      <c r="X281" s="34">
        <f>Main!$B281*Main!$A281*Main!F281</f>
        <v>0</v>
      </c>
      <c r="Y281" s="34">
        <f>Main!$B281*Main!$A281*Main!G281</f>
        <v>0</v>
      </c>
      <c r="Z281" s="34">
        <f>Main!$B281*Main!$A281*Main!H281</f>
        <v>0</v>
      </c>
      <c r="AA281" s="34">
        <f>Main!$B281*Main!$A281*Main!I281</f>
        <v>0</v>
      </c>
      <c r="AB281" s="34">
        <f>Main!$B281*Main!$A281*Main!J281</f>
        <v>0</v>
      </c>
      <c r="AC281" s="34">
        <f>Main!$B281*Main!$A281*Main!K281</f>
        <v>0</v>
      </c>
      <c r="AD281" s="34">
        <f>Main!$B281*Main!$A281*Main!L281</f>
        <v>0</v>
      </c>
      <c r="AE281" s="34">
        <f>Main!$B281*Main!$A281*Main!M281</f>
        <v>0</v>
      </c>
      <c r="AF281" s="34">
        <f>Main!$B281*Main!$A281*Main!N281</f>
        <v>0</v>
      </c>
      <c r="AG281" s="34">
        <f>Main!$B281*Main!$A281*Main!O281</f>
        <v>0</v>
      </c>
      <c r="AH281" s="34">
        <f>Main!$B281*Main!$A281*Main!P281</f>
        <v>0</v>
      </c>
      <c r="AI281" s="34">
        <f>Main!$B281*Main!$A281*Main!Q281</f>
        <v>0</v>
      </c>
      <c r="AJ281" s="34">
        <f>Main!$B281*Main!$A281*Main!R281</f>
        <v>0</v>
      </c>
      <c r="AK281" s="34">
        <f>Main!$B281*Main!$A281*Main!S281</f>
        <v>0</v>
      </c>
      <c r="AL281" s="34">
        <f>Main!$B281*Main!$A281*Main!T281</f>
        <v>0</v>
      </c>
      <c r="AM281" s="34">
        <f>Main!$B281*Main!$A281*Main!U281</f>
        <v>0</v>
      </c>
      <c r="AN281" s="34">
        <f>Main!$B281*Main!$A281*Main!V281</f>
        <v>0</v>
      </c>
    </row>
  </sheetData>
  <phoneticPr fontId="3" type="noConversion"/>
  <hyperlinks>
    <hyperlink ref="J6" r:id="rId1"/>
    <hyperlink ref="F7" r:id="rId2"/>
    <hyperlink ref="H6" r:id="rId3"/>
    <hyperlink ref="P6" r:id="rId4"/>
    <hyperlink ref="M6" r:id="rId5"/>
    <hyperlink ref="U6" r:id="rId6"/>
    <hyperlink ref="G6" r:id="rId7"/>
    <hyperlink ref="T6" r:id="rId8"/>
    <hyperlink ref="N6" r:id="rId9"/>
    <hyperlink ref="K6" r:id="rId10"/>
    <hyperlink ref="O6" r:id="rId11"/>
    <hyperlink ref="V6" r:id="rId12"/>
    <hyperlink ref="R6" r:id="rId13"/>
    <hyperlink ref="I6" r:id="rId14"/>
    <hyperlink ref="Q6" r:id="rId15"/>
    <hyperlink ref="S6" r:id="rId16"/>
    <hyperlink ref="L6" r:id="rId17"/>
  </hyperlinks>
  <pageMargins left="0.75" right="0.75" top="1" bottom="1" header="0.5" footer="0.5"/>
  <pageSetup scale="78" fitToHeight="3" orientation="portrait" r:id="rId18"/>
  <headerFooter alignWithMargins="0"/>
  <legacyDrawing r:id="rId19"/>
</worksheet>
</file>

<file path=xl/worksheets/sheet2.xml><?xml version="1.0" encoding="utf-8"?>
<worksheet xmlns="http://schemas.openxmlformats.org/spreadsheetml/2006/main" xmlns:r="http://schemas.openxmlformats.org/officeDocument/2006/relationships">
  <dimension ref="B1:H150"/>
  <sheetViews>
    <sheetView topLeftCell="A76" workbookViewId="0">
      <selection activeCell="E40" sqref="E40"/>
    </sheetView>
  </sheetViews>
  <sheetFormatPr defaultRowHeight="13.2"/>
  <cols>
    <col min="1" max="1" width="3.44140625" customWidth="1"/>
    <col min="2" max="2" width="29.33203125" customWidth="1"/>
    <col min="3" max="3" width="10.33203125" customWidth="1"/>
    <col min="4" max="4" width="9.5546875" customWidth="1"/>
    <col min="5" max="5" width="10.33203125" customWidth="1"/>
    <col min="6" max="6" width="9.109375" customWidth="1"/>
  </cols>
  <sheetData>
    <row r="1" spans="2:7">
      <c r="B1" s="9" t="s">
        <v>217</v>
      </c>
      <c r="C1" s="9"/>
      <c r="D1" s="9"/>
    </row>
    <row r="2" spans="2:7">
      <c r="B2" s="9"/>
      <c r="C2" s="9"/>
      <c r="D2" s="9"/>
    </row>
    <row r="3" spans="2:7">
      <c r="B3" s="9" t="s">
        <v>325</v>
      </c>
      <c r="C3" s="9"/>
      <c r="D3" s="9"/>
      <c r="E3" s="4">
        <v>110</v>
      </c>
      <c r="F3" s="9" t="s">
        <v>326</v>
      </c>
    </row>
    <row r="4" spans="2:7">
      <c r="B4" s="9" t="s">
        <v>328</v>
      </c>
      <c r="C4" s="9"/>
      <c r="D4" s="9"/>
      <c r="E4" s="4">
        <v>90</v>
      </c>
      <c r="F4" s="9" t="s">
        <v>326</v>
      </c>
    </row>
    <row r="5" spans="2:7">
      <c r="B5" s="9" t="s">
        <v>327</v>
      </c>
      <c r="C5" s="9"/>
      <c r="D5" s="9"/>
      <c r="E5" s="4">
        <v>46</v>
      </c>
      <c r="F5" s="9" t="s">
        <v>326</v>
      </c>
    </row>
    <row r="6" spans="2:7">
      <c r="B6" s="9" t="s">
        <v>329</v>
      </c>
      <c r="C6" s="9"/>
      <c r="D6" s="9"/>
      <c r="E6" s="4">
        <v>0</v>
      </c>
      <c r="F6" s="22" t="str">
        <f>IF(E6=1,"True (same, strong bike carrier)","False (different, limited capacity bike carrier)")</f>
        <v>False (different, limited capacity bike carrier)</v>
      </c>
    </row>
    <row r="7" spans="2:7" ht="13.8" thickBot="1"/>
    <row r="8" spans="2:7" ht="40.200000000000003" thickTop="1">
      <c r="B8" s="48" t="s">
        <v>335</v>
      </c>
      <c r="C8" s="88" t="s">
        <v>333</v>
      </c>
      <c r="D8" s="89" t="s">
        <v>334</v>
      </c>
      <c r="E8" s="88" t="s">
        <v>331</v>
      </c>
      <c r="F8" s="88" t="s">
        <v>332</v>
      </c>
      <c r="G8" s="92" t="s">
        <v>330</v>
      </c>
    </row>
    <row r="9" spans="2:7">
      <c r="B9" s="49">
        <v>10</v>
      </c>
      <c r="C9" s="90">
        <f t="shared" ref="C9:C40" si="0">B9+$E$5</f>
        <v>56</v>
      </c>
      <c r="D9" s="90">
        <f>B9*2</f>
        <v>20</v>
      </c>
      <c r="E9" s="91">
        <f>IF(C9&lt;$E$4,1,IF($E$3&lt;C9,0,($E$3-C9)/($E$3-$E$4)))</f>
        <v>1</v>
      </c>
      <c r="F9" s="91">
        <f>IF(D9&lt;$E$4,1,IF($E$3&lt;D9,0,($E$3-D9)/($E$3-$E$4)))</f>
        <v>1</v>
      </c>
      <c r="G9" s="93">
        <f>IF($E$6=1,F9,E9)</f>
        <v>1</v>
      </c>
    </row>
    <row r="10" spans="2:7">
      <c r="B10" s="49">
        <v>11</v>
      </c>
      <c r="C10" s="90">
        <f t="shared" si="0"/>
        <v>57</v>
      </c>
      <c r="D10" s="90">
        <f t="shared" ref="D10:D73" si="1">B10*2</f>
        <v>22</v>
      </c>
      <c r="E10" s="91">
        <f t="shared" ref="E10:E73" si="2">IF(C10&lt;$E$4,1,IF($E$3&lt;C10,0,($E$3-C10)/($E$3-$E$4)))</f>
        <v>1</v>
      </c>
      <c r="F10" s="91">
        <f t="shared" ref="F10:F73" si="3">IF(D10&lt;$E$4,1,IF($E$3&lt;D10,0,($E$3-D10)/($E$3-$E$4)))</f>
        <v>1</v>
      </c>
      <c r="G10" s="93">
        <f t="shared" ref="G10:G73" si="4">IF($E$6=1,F10,E10)</f>
        <v>1</v>
      </c>
    </row>
    <row r="11" spans="2:7">
      <c r="B11" s="49">
        <v>12</v>
      </c>
      <c r="C11" s="90">
        <f t="shared" si="0"/>
        <v>58</v>
      </c>
      <c r="D11" s="90">
        <f t="shared" si="1"/>
        <v>24</v>
      </c>
      <c r="E11" s="91">
        <f t="shared" si="2"/>
        <v>1</v>
      </c>
      <c r="F11" s="91">
        <f t="shared" si="3"/>
        <v>1</v>
      </c>
      <c r="G11" s="93">
        <f t="shared" si="4"/>
        <v>1</v>
      </c>
    </row>
    <row r="12" spans="2:7">
      <c r="B12" s="49">
        <v>13</v>
      </c>
      <c r="C12" s="90">
        <f t="shared" si="0"/>
        <v>59</v>
      </c>
      <c r="D12" s="90">
        <f t="shared" si="1"/>
        <v>26</v>
      </c>
      <c r="E12" s="91">
        <f t="shared" si="2"/>
        <v>1</v>
      </c>
      <c r="F12" s="91">
        <f t="shared" si="3"/>
        <v>1</v>
      </c>
      <c r="G12" s="93">
        <f t="shared" si="4"/>
        <v>1</v>
      </c>
    </row>
    <row r="13" spans="2:7">
      <c r="B13" s="49">
        <v>14</v>
      </c>
      <c r="C13" s="90">
        <f t="shared" si="0"/>
        <v>60</v>
      </c>
      <c r="D13" s="90">
        <f t="shared" si="1"/>
        <v>28</v>
      </c>
      <c r="E13" s="91">
        <f t="shared" si="2"/>
        <v>1</v>
      </c>
      <c r="F13" s="91">
        <f t="shared" si="3"/>
        <v>1</v>
      </c>
      <c r="G13" s="93">
        <f t="shared" si="4"/>
        <v>1</v>
      </c>
    </row>
    <row r="14" spans="2:7">
      <c r="B14" s="49">
        <v>15</v>
      </c>
      <c r="C14" s="90">
        <f t="shared" si="0"/>
        <v>61</v>
      </c>
      <c r="D14" s="90">
        <f t="shared" si="1"/>
        <v>30</v>
      </c>
      <c r="E14" s="91">
        <f t="shared" si="2"/>
        <v>1</v>
      </c>
      <c r="F14" s="91">
        <f t="shared" si="3"/>
        <v>1</v>
      </c>
      <c r="G14" s="93">
        <f t="shared" si="4"/>
        <v>1</v>
      </c>
    </row>
    <row r="15" spans="2:7">
      <c r="B15" s="49">
        <v>16</v>
      </c>
      <c r="C15" s="90">
        <f t="shared" si="0"/>
        <v>62</v>
      </c>
      <c r="D15" s="90">
        <f t="shared" si="1"/>
        <v>32</v>
      </c>
      <c r="E15" s="91">
        <f t="shared" si="2"/>
        <v>1</v>
      </c>
      <c r="F15" s="91">
        <f t="shared" si="3"/>
        <v>1</v>
      </c>
      <c r="G15" s="93">
        <f t="shared" si="4"/>
        <v>1</v>
      </c>
    </row>
    <row r="16" spans="2:7">
      <c r="B16" s="49">
        <v>17</v>
      </c>
      <c r="C16" s="90">
        <f t="shared" si="0"/>
        <v>63</v>
      </c>
      <c r="D16" s="90">
        <f t="shared" si="1"/>
        <v>34</v>
      </c>
      <c r="E16" s="91">
        <f t="shared" si="2"/>
        <v>1</v>
      </c>
      <c r="F16" s="91">
        <f t="shared" si="3"/>
        <v>1</v>
      </c>
      <c r="G16" s="93">
        <f t="shared" si="4"/>
        <v>1</v>
      </c>
    </row>
    <row r="17" spans="2:7">
      <c r="B17" s="49">
        <v>18</v>
      </c>
      <c r="C17" s="90">
        <f t="shared" si="0"/>
        <v>64</v>
      </c>
      <c r="D17" s="90">
        <f t="shared" si="1"/>
        <v>36</v>
      </c>
      <c r="E17" s="91">
        <f t="shared" si="2"/>
        <v>1</v>
      </c>
      <c r="F17" s="91">
        <f t="shared" si="3"/>
        <v>1</v>
      </c>
      <c r="G17" s="93">
        <f t="shared" si="4"/>
        <v>1</v>
      </c>
    </row>
    <row r="18" spans="2:7">
      <c r="B18" s="49">
        <v>19</v>
      </c>
      <c r="C18" s="90">
        <f t="shared" si="0"/>
        <v>65</v>
      </c>
      <c r="D18" s="90">
        <f t="shared" si="1"/>
        <v>38</v>
      </c>
      <c r="E18" s="91">
        <f t="shared" si="2"/>
        <v>1</v>
      </c>
      <c r="F18" s="91">
        <f t="shared" si="3"/>
        <v>1</v>
      </c>
      <c r="G18" s="93">
        <f t="shared" si="4"/>
        <v>1</v>
      </c>
    </row>
    <row r="19" spans="2:7">
      <c r="B19" s="49">
        <v>20</v>
      </c>
      <c r="C19" s="90">
        <f t="shared" si="0"/>
        <v>66</v>
      </c>
      <c r="D19" s="90">
        <f t="shared" si="1"/>
        <v>40</v>
      </c>
      <c r="E19" s="91">
        <f t="shared" si="2"/>
        <v>1</v>
      </c>
      <c r="F19" s="91">
        <f t="shared" si="3"/>
        <v>1</v>
      </c>
      <c r="G19" s="93">
        <f t="shared" si="4"/>
        <v>1</v>
      </c>
    </row>
    <row r="20" spans="2:7">
      <c r="B20" s="49">
        <v>21</v>
      </c>
      <c r="C20" s="90">
        <f t="shared" si="0"/>
        <v>67</v>
      </c>
      <c r="D20" s="90">
        <f t="shared" si="1"/>
        <v>42</v>
      </c>
      <c r="E20" s="91">
        <f t="shared" si="2"/>
        <v>1</v>
      </c>
      <c r="F20" s="91">
        <f t="shared" si="3"/>
        <v>1</v>
      </c>
      <c r="G20" s="93">
        <f t="shared" si="4"/>
        <v>1</v>
      </c>
    </row>
    <row r="21" spans="2:7">
      <c r="B21" s="49">
        <v>22</v>
      </c>
      <c r="C21" s="90">
        <f t="shared" si="0"/>
        <v>68</v>
      </c>
      <c r="D21" s="90">
        <f t="shared" si="1"/>
        <v>44</v>
      </c>
      <c r="E21" s="91">
        <f t="shared" si="2"/>
        <v>1</v>
      </c>
      <c r="F21" s="91">
        <f t="shared" si="3"/>
        <v>1</v>
      </c>
      <c r="G21" s="93">
        <f t="shared" si="4"/>
        <v>1</v>
      </c>
    </row>
    <row r="22" spans="2:7">
      <c r="B22" s="49">
        <v>23</v>
      </c>
      <c r="C22" s="90">
        <f t="shared" si="0"/>
        <v>69</v>
      </c>
      <c r="D22" s="90">
        <f t="shared" si="1"/>
        <v>46</v>
      </c>
      <c r="E22" s="91">
        <f t="shared" si="2"/>
        <v>1</v>
      </c>
      <c r="F22" s="91">
        <f t="shared" si="3"/>
        <v>1</v>
      </c>
      <c r="G22" s="93">
        <f t="shared" si="4"/>
        <v>1</v>
      </c>
    </row>
    <row r="23" spans="2:7">
      <c r="B23" s="49">
        <v>24</v>
      </c>
      <c r="C23" s="90">
        <f t="shared" si="0"/>
        <v>70</v>
      </c>
      <c r="D23" s="90">
        <f t="shared" si="1"/>
        <v>48</v>
      </c>
      <c r="E23" s="91">
        <f t="shared" si="2"/>
        <v>1</v>
      </c>
      <c r="F23" s="91">
        <f t="shared" si="3"/>
        <v>1</v>
      </c>
      <c r="G23" s="93">
        <f t="shared" si="4"/>
        <v>1</v>
      </c>
    </row>
    <row r="24" spans="2:7">
      <c r="B24" s="49">
        <v>25</v>
      </c>
      <c r="C24" s="90">
        <f t="shared" si="0"/>
        <v>71</v>
      </c>
      <c r="D24" s="90">
        <f t="shared" si="1"/>
        <v>50</v>
      </c>
      <c r="E24" s="91">
        <f t="shared" si="2"/>
        <v>1</v>
      </c>
      <c r="F24" s="91">
        <f t="shared" si="3"/>
        <v>1</v>
      </c>
      <c r="G24" s="93">
        <f t="shared" si="4"/>
        <v>1</v>
      </c>
    </row>
    <row r="25" spans="2:7">
      <c r="B25" s="49">
        <v>26</v>
      </c>
      <c r="C25" s="90">
        <f t="shared" si="0"/>
        <v>72</v>
      </c>
      <c r="D25" s="90">
        <f t="shared" si="1"/>
        <v>52</v>
      </c>
      <c r="E25" s="91">
        <f t="shared" si="2"/>
        <v>1</v>
      </c>
      <c r="F25" s="91">
        <f t="shared" si="3"/>
        <v>1</v>
      </c>
      <c r="G25" s="93">
        <f t="shared" si="4"/>
        <v>1</v>
      </c>
    </row>
    <row r="26" spans="2:7">
      <c r="B26" s="49">
        <v>27</v>
      </c>
      <c r="C26" s="90">
        <f t="shared" si="0"/>
        <v>73</v>
      </c>
      <c r="D26" s="90">
        <f t="shared" si="1"/>
        <v>54</v>
      </c>
      <c r="E26" s="91">
        <f t="shared" si="2"/>
        <v>1</v>
      </c>
      <c r="F26" s="91">
        <f t="shared" si="3"/>
        <v>1</v>
      </c>
      <c r="G26" s="93">
        <f t="shared" si="4"/>
        <v>1</v>
      </c>
    </row>
    <row r="27" spans="2:7">
      <c r="B27" s="49">
        <v>28</v>
      </c>
      <c r="C27" s="90">
        <f t="shared" si="0"/>
        <v>74</v>
      </c>
      <c r="D27" s="90">
        <f t="shared" si="1"/>
        <v>56</v>
      </c>
      <c r="E27" s="91">
        <f t="shared" si="2"/>
        <v>1</v>
      </c>
      <c r="F27" s="91">
        <f t="shared" si="3"/>
        <v>1</v>
      </c>
      <c r="G27" s="93">
        <f t="shared" si="4"/>
        <v>1</v>
      </c>
    </row>
    <row r="28" spans="2:7">
      <c r="B28" s="49">
        <v>29</v>
      </c>
      <c r="C28" s="90">
        <f t="shared" si="0"/>
        <v>75</v>
      </c>
      <c r="D28" s="90">
        <f t="shared" si="1"/>
        <v>58</v>
      </c>
      <c r="E28" s="91">
        <f t="shared" si="2"/>
        <v>1</v>
      </c>
      <c r="F28" s="91">
        <f t="shared" si="3"/>
        <v>1</v>
      </c>
      <c r="G28" s="93">
        <f t="shared" si="4"/>
        <v>1</v>
      </c>
    </row>
    <row r="29" spans="2:7">
      <c r="B29" s="49">
        <v>30</v>
      </c>
      <c r="C29" s="90">
        <f t="shared" si="0"/>
        <v>76</v>
      </c>
      <c r="D29" s="90">
        <f t="shared" si="1"/>
        <v>60</v>
      </c>
      <c r="E29" s="91">
        <f t="shared" si="2"/>
        <v>1</v>
      </c>
      <c r="F29" s="91">
        <f t="shared" si="3"/>
        <v>1</v>
      </c>
      <c r="G29" s="93">
        <f t="shared" si="4"/>
        <v>1</v>
      </c>
    </row>
    <row r="30" spans="2:7">
      <c r="B30" s="49">
        <v>31</v>
      </c>
      <c r="C30" s="90">
        <f t="shared" si="0"/>
        <v>77</v>
      </c>
      <c r="D30" s="90">
        <f t="shared" si="1"/>
        <v>62</v>
      </c>
      <c r="E30" s="91">
        <f t="shared" si="2"/>
        <v>1</v>
      </c>
      <c r="F30" s="91">
        <f t="shared" si="3"/>
        <v>1</v>
      </c>
      <c r="G30" s="93">
        <f t="shared" si="4"/>
        <v>1</v>
      </c>
    </row>
    <row r="31" spans="2:7">
      <c r="B31" s="49">
        <v>32</v>
      </c>
      <c r="C31" s="90">
        <f t="shared" si="0"/>
        <v>78</v>
      </c>
      <c r="D31" s="90">
        <f t="shared" si="1"/>
        <v>64</v>
      </c>
      <c r="E31" s="91">
        <f t="shared" si="2"/>
        <v>1</v>
      </c>
      <c r="F31" s="91">
        <f t="shared" si="3"/>
        <v>1</v>
      </c>
      <c r="G31" s="93">
        <f t="shared" si="4"/>
        <v>1</v>
      </c>
    </row>
    <row r="32" spans="2:7">
      <c r="B32" s="49">
        <v>33</v>
      </c>
      <c r="C32" s="90">
        <f t="shared" si="0"/>
        <v>79</v>
      </c>
      <c r="D32" s="90">
        <f t="shared" si="1"/>
        <v>66</v>
      </c>
      <c r="E32" s="91">
        <f t="shared" si="2"/>
        <v>1</v>
      </c>
      <c r="F32" s="91">
        <f t="shared" si="3"/>
        <v>1</v>
      </c>
      <c r="G32" s="93">
        <f t="shared" si="4"/>
        <v>1</v>
      </c>
    </row>
    <row r="33" spans="2:7">
      <c r="B33" s="49">
        <v>34</v>
      </c>
      <c r="C33" s="90">
        <f t="shared" si="0"/>
        <v>80</v>
      </c>
      <c r="D33" s="90">
        <f t="shared" si="1"/>
        <v>68</v>
      </c>
      <c r="E33" s="91">
        <f t="shared" si="2"/>
        <v>1</v>
      </c>
      <c r="F33" s="91">
        <f t="shared" si="3"/>
        <v>1</v>
      </c>
      <c r="G33" s="93">
        <f t="shared" si="4"/>
        <v>1</v>
      </c>
    </row>
    <row r="34" spans="2:7">
      <c r="B34" s="49">
        <v>35</v>
      </c>
      <c r="C34" s="90">
        <f t="shared" si="0"/>
        <v>81</v>
      </c>
      <c r="D34" s="90">
        <f t="shared" si="1"/>
        <v>70</v>
      </c>
      <c r="E34" s="91">
        <f t="shared" si="2"/>
        <v>1</v>
      </c>
      <c r="F34" s="91">
        <f t="shared" si="3"/>
        <v>1</v>
      </c>
      <c r="G34" s="93">
        <f t="shared" si="4"/>
        <v>1</v>
      </c>
    </row>
    <row r="35" spans="2:7">
      <c r="B35" s="49">
        <v>36</v>
      </c>
      <c r="C35" s="90">
        <f t="shared" si="0"/>
        <v>82</v>
      </c>
      <c r="D35" s="90">
        <f t="shared" si="1"/>
        <v>72</v>
      </c>
      <c r="E35" s="91">
        <f t="shared" si="2"/>
        <v>1</v>
      </c>
      <c r="F35" s="91">
        <f t="shared" si="3"/>
        <v>1</v>
      </c>
      <c r="G35" s="93">
        <f t="shared" si="4"/>
        <v>1</v>
      </c>
    </row>
    <row r="36" spans="2:7">
      <c r="B36" s="49">
        <v>37</v>
      </c>
      <c r="C36" s="90">
        <f t="shared" si="0"/>
        <v>83</v>
      </c>
      <c r="D36" s="90">
        <f t="shared" si="1"/>
        <v>74</v>
      </c>
      <c r="E36" s="91">
        <f t="shared" si="2"/>
        <v>1</v>
      </c>
      <c r="F36" s="91">
        <f t="shared" si="3"/>
        <v>1</v>
      </c>
      <c r="G36" s="93">
        <f t="shared" si="4"/>
        <v>1</v>
      </c>
    </row>
    <row r="37" spans="2:7">
      <c r="B37" s="49">
        <v>38</v>
      </c>
      <c r="C37" s="90">
        <f t="shared" si="0"/>
        <v>84</v>
      </c>
      <c r="D37" s="90">
        <f t="shared" si="1"/>
        <v>76</v>
      </c>
      <c r="E37" s="91">
        <f t="shared" si="2"/>
        <v>1</v>
      </c>
      <c r="F37" s="91">
        <f t="shared" si="3"/>
        <v>1</v>
      </c>
      <c r="G37" s="93">
        <f t="shared" si="4"/>
        <v>1</v>
      </c>
    </row>
    <row r="38" spans="2:7">
      <c r="B38" s="49">
        <v>39</v>
      </c>
      <c r="C38" s="90">
        <f t="shared" si="0"/>
        <v>85</v>
      </c>
      <c r="D38" s="90">
        <f t="shared" si="1"/>
        <v>78</v>
      </c>
      <c r="E38" s="91">
        <f t="shared" si="2"/>
        <v>1</v>
      </c>
      <c r="F38" s="91">
        <f t="shared" si="3"/>
        <v>1</v>
      </c>
      <c r="G38" s="93">
        <f t="shared" si="4"/>
        <v>1</v>
      </c>
    </row>
    <row r="39" spans="2:7">
      <c r="B39" s="49">
        <v>40</v>
      </c>
      <c r="C39" s="90">
        <f t="shared" si="0"/>
        <v>86</v>
      </c>
      <c r="D39" s="90">
        <f t="shared" si="1"/>
        <v>80</v>
      </c>
      <c r="E39" s="91">
        <f t="shared" si="2"/>
        <v>1</v>
      </c>
      <c r="F39" s="91">
        <f t="shared" si="3"/>
        <v>1</v>
      </c>
      <c r="G39" s="93">
        <f t="shared" si="4"/>
        <v>1</v>
      </c>
    </row>
    <row r="40" spans="2:7">
      <c r="B40" s="49">
        <v>41</v>
      </c>
      <c r="C40" s="90">
        <f t="shared" si="0"/>
        <v>87</v>
      </c>
      <c r="D40" s="90">
        <f t="shared" si="1"/>
        <v>82</v>
      </c>
      <c r="E40" s="91">
        <f t="shared" si="2"/>
        <v>1</v>
      </c>
      <c r="F40" s="91">
        <f t="shared" si="3"/>
        <v>1</v>
      </c>
      <c r="G40" s="93">
        <f t="shared" si="4"/>
        <v>1</v>
      </c>
    </row>
    <row r="41" spans="2:7">
      <c r="B41" s="49">
        <v>42</v>
      </c>
      <c r="C41" s="90">
        <f t="shared" ref="C41:C72" si="5">B41+$E$5</f>
        <v>88</v>
      </c>
      <c r="D41" s="90">
        <f t="shared" si="1"/>
        <v>84</v>
      </c>
      <c r="E41" s="91">
        <f t="shared" si="2"/>
        <v>1</v>
      </c>
      <c r="F41" s="91">
        <f t="shared" si="3"/>
        <v>1</v>
      </c>
      <c r="G41" s="93">
        <f t="shared" si="4"/>
        <v>1</v>
      </c>
    </row>
    <row r="42" spans="2:7">
      <c r="B42" s="49">
        <v>43</v>
      </c>
      <c r="C42" s="90">
        <f t="shared" si="5"/>
        <v>89</v>
      </c>
      <c r="D42" s="90">
        <f t="shared" si="1"/>
        <v>86</v>
      </c>
      <c r="E42" s="91">
        <f t="shared" si="2"/>
        <v>1</v>
      </c>
      <c r="F42" s="91">
        <f t="shared" si="3"/>
        <v>1</v>
      </c>
      <c r="G42" s="93">
        <f t="shared" si="4"/>
        <v>1</v>
      </c>
    </row>
    <row r="43" spans="2:7">
      <c r="B43" s="49">
        <v>44</v>
      </c>
      <c r="C43" s="90">
        <f t="shared" si="5"/>
        <v>90</v>
      </c>
      <c r="D43" s="90">
        <f t="shared" si="1"/>
        <v>88</v>
      </c>
      <c r="E43" s="91">
        <f t="shared" si="2"/>
        <v>1</v>
      </c>
      <c r="F43" s="91">
        <f t="shared" si="3"/>
        <v>1</v>
      </c>
      <c r="G43" s="93">
        <f t="shared" si="4"/>
        <v>1</v>
      </c>
    </row>
    <row r="44" spans="2:7">
      <c r="B44" s="49">
        <v>45</v>
      </c>
      <c r="C44" s="90">
        <f t="shared" si="5"/>
        <v>91</v>
      </c>
      <c r="D44" s="90">
        <f t="shared" si="1"/>
        <v>90</v>
      </c>
      <c r="E44" s="91">
        <f t="shared" si="2"/>
        <v>0.95</v>
      </c>
      <c r="F44" s="91">
        <f t="shared" si="3"/>
        <v>1</v>
      </c>
      <c r="G44" s="93">
        <f t="shared" si="4"/>
        <v>0.95</v>
      </c>
    </row>
    <row r="45" spans="2:7">
      <c r="B45" s="49">
        <v>46</v>
      </c>
      <c r="C45" s="90">
        <f t="shared" si="5"/>
        <v>92</v>
      </c>
      <c r="D45" s="90">
        <f t="shared" si="1"/>
        <v>92</v>
      </c>
      <c r="E45" s="91">
        <f t="shared" si="2"/>
        <v>0.9</v>
      </c>
      <c r="F45" s="91">
        <f t="shared" si="3"/>
        <v>0.9</v>
      </c>
      <c r="G45" s="93">
        <f t="shared" si="4"/>
        <v>0.9</v>
      </c>
    </row>
    <row r="46" spans="2:7">
      <c r="B46" s="49">
        <v>47</v>
      </c>
      <c r="C46" s="90">
        <f t="shared" si="5"/>
        <v>93</v>
      </c>
      <c r="D46" s="90">
        <f t="shared" si="1"/>
        <v>94</v>
      </c>
      <c r="E46" s="91">
        <f t="shared" si="2"/>
        <v>0.85</v>
      </c>
      <c r="F46" s="91">
        <f t="shared" si="3"/>
        <v>0.8</v>
      </c>
      <c r="G46" s="93">
        <f t="shared" si="4"/>
        <v>0.85</v>
      </c>
    </row>
    <row r="47" spans="2:7">
      <c r="B47" s="49">
        <v>48</v>
      </c>
      <c r="C47" s="90">
        <f t="shared" si="5"/>
        <v>94</v>
      </c>
      <c r="D47" s="90">
        <f t="shared" si="1"/>
        <v>96</v>
      </c>
      <c r="E47" s="91">
        <f t="shared" si="2"/>
        <v>0.8</v>
      </c>
      <c r="F47" s="91">
        <f t="shared" si="3"/>
        <v>0.7</v>
      </c>
      <c r="G47" s="93">
        <f t="shared" si="4"/>
        <v>0.8</v>
      </c>
    </row>
    <row r="48" spans="2:7">
      <c r="B48" s="49">
        <v>49</v>
      </c>
      <c r="C48" s="90">
        <f t="shared" si="5"/>
        <v>95</v>
      </c>
      <c r="D48" s="90">
        <f t="shared" si="1"/>
        <v>98</v>
      </c>
      <c r="E48" s="91">
        <f t="shared" si="2"/>
        <v>0.75</v>
      </c>
      <c r="F48" s="91">
        <f t="shared" si="3"/>
        <v>0.6</v>
      </c>
      <c r="G48" s="93">
        <f t="shared" si="4"/>
        <v>0.75</v>
      </c>
    </row>
    <row r="49" spans="2:8">
      <c r="B49" s="49">
        <v>50</v>
      </c>
      <c r="C49" s="90">
        <f t="shared" si="5"/>
        <v>96</v>
      </c>
      <c r="D49" s="90">
        <f t="shared" si="1"/>
        <v>100</v>
      </c>
      <c r="E49" s="91">
        <f t="shared" si="2"/>
        <v>0.7</v>
      </c>
      <c r="F49" s="91">
        <f t="shared" si="3"/>
        <v>0.5</v>
      </c>
      <c r="G49" s="93">
        <f t="shared" si="4"/>
        <v>0.7</v>
      </c>
    </row>
    <row r="50" spans="2:8">
      <c r="B50" s="49">
        <v>51</v>
      </c>
      <c r="C50" s="90">
        <f t="shared" si="5"/>
        <v>97</v>
      </c>
      <c r="D50" s="90">
        <f t="shared" si="1"/>
        <v>102</v>
      </c>
      <c r="E50" s="91">
        <f t="shared" si="2"/>
        <v>0.65</v>
      </c>
      <c r="F50" s="91">
        <f t="shared" si="3"/>
        <v>0.4</v>
      </c>
      <c r="G50" s="93">
        <f t="shared" si="4"/>
        <v>0.65</v>
      </c>
    </row>
    <row r="51" spans="2:8">
      <c r="B51" s="49">
        <v>52</v>
      </c>
      <c r="C51" s="90">
        <f t="shared" si="5"/>
        <v>98</v>
      </c>
      <c r="D51" s="90">
        <f t="shared" si="1"/>
        <v>104</v>
      </c>
      <c r="E51" s="91">
        <f t="shared" si="2"/>
        <v>0.6</v>
      </c>
      <c r="F51" s="91">
        <f t="shared" si="3"/>
        <v>0.3</v>
      </c>
      <c r="G51" s="93">
        <f t="shared" si="4"/>
        <v>0.6</v>
      </c>
    </row>
    <row r="52" spans="2:8">
      <c r="B52" s="49">
        <v>53</v>
      </c>
      <c r="C52" s="90">
        <f t="shared" si="5"/>
        <v>99</v>
      </c>
      <c r="D52" s="90">
        <f t="shared" si="1"/>
        <v>106</v>
      </c>
      <c r="E52" s="91">
        <f t="shared" si="2"/>
        <v>0.55000000000000004</v>
      </c>
      <c r="F52" s="91">
        <f t="shared" si="3"/>
        <v>0.2</v>
      </c>
      <c r="G52" s="93">
        <f t="shared" si="4"/>
        <v>0.55000000000000004</v>
      </c>
    </row>
    <row r="53" spans="2:8">
      <c r="B53" s="49">
        <v>54</v>
      </c>
      <c r="C53" s="90">
        <f t="shared" si="5"/>
        <v>100</v>
      </c>
      <c r="D53" s="90">
        <f t="shared" si="1"/>
        <v>108</v>
      </c>
      <c r="E53" s="91">
        <f t="shared" si="2"/>
        <v>0.5</v>
      </c>
      <c r="F53" s="91">
        <f t="shared" si="3"/>
        <v>0.1</v>
      </c>
      <c r="G53" s="93">
        <f t="shared" si="4"/>
        <v>0.5</v>
      </c>
    </row>
    <row r="54" spans="2:8">
      <c r="B54" s="49">
        <v>55</v>
      </c>
      <c r="C54" s="90">
        <f t="shared" si="5"/>
        <v>101</v>
      </c>
      <c r="D54" s="90">
        <f t="shared" si="1"/>
        <v>110</v>
      </c>
      <c r="E54" s="91">
        <f t="shared" si="2"/>
        <v>0.45</v>
      </c>
      <c r="F54" s="91">
        <f t="shared" si="3"/>
        <v>0</v>
      </c>
      <c r="G54" s="93">
        <f t="shared" si="4"/>
        <v>0.45</v>
      </c>
    </row>
    <row r="55" spans="2:8">
      <c r="B55" s="49">
        <v>56</v>
      </c>
      <c r="C55" s="90">
        <f t="shared" si="5"/>
        <v>102</v>
      </c>
      <c r="D55" s="90">
        <f t="shared" si="1"/>
        <v>112</v>
      </c>
      <c r="E55" s="91">
        <f t="shared" si="2"/>
        <v>0.4</v>
      </c>
      <c r="F55" s="91">
        <f t="shared" si="3"/>
        <v>0</v>
      </c>
      <c r="G55" s="93">
        <f t="shared" si="4"/>
        <v>0.4</v>
      </c>
    </row>
    <row r="56" spans="2:8">
      <c r="B56" s="49">
        <v>57</v>
      </c>
      <c r="C56" s="90">
        <f t="shared" si="5"/>
        <v>103</v>
      </c>
      <c r="D56" s="90">
        <f t="shared" si="1"/>
        <v>114</v>
      </c>
      <c r="E56" s="91">
        <f t="shared" si="2"/>
        <v>0.35</v>
      </c>
      <c r="F56" s="91">
        <f t="shared" si="3"/>
        <v>0</v>
      </c>
      <c r="G56" s="93">
        <f t="shared" si="4"/>
        <v>0.35</v>
      </c>
    </row>
    <row r="57" spans="2:8">
      <c r="B57" s="49">
        <v>58</v>
      </c>
      <c r="C57" s="90">
        <f t="shared" si="5"/>
        <v>104</v>
      </c>
      <c r="D57" s="90">
        <f t="shared" si="1"/>
        <v>116</v>
      </c>
      <c r="E57" s="91">
        <f t="shared" si="2"/>
        <v>0.3</v>
      </c>
      <c r="F57" s="91">
        <f t="shared" si="3"/>
        <v>0</v>
      </c>
      <c r="G57" s="93">
        <f t="shared" si="4"/>
        <v>0.3</v>
      </c>
      <c r="H57" s="9"/>
    </row>
    <row r="58" spans="2:8">
      <c r="B58" s="49">
        <v>59</v>
      </c>
      <c r="C58" s="90">
        <f t="shared" si="5"/>
        <v>105</v>
      </c>
      <c r="D58" s="90">
        <f t="shared" si="1"/>
        <v>118</v>
      </c>
      <c r="E58" s="91">
        <f t="shared" si="2"/>
        <v>0.25</v>
      </c>
      <c r="F58" s="91">
        <f t="shared" si="3"/>
        <v>0</v>
      </c>
      <c r="G58" s="93">
        <f t="shared" si="4"/>
        <v>0.25</v>
      </c>
    </row>
    <row r="59" spans="2:8">
      <c r="B59" s="49">
        <v>60</v>
      </c>
      <c r="C59" s="90">
        <f t="shared" si="5"/>
        <v>106</v>
      </c>
      <c r="D59" s="90">
        <f t="shared" si="1"/>
        <v>120</v>
      </c>
      <c r="E59" s="91">
        <f t="shared" si="2"/>
        <v>0.2</v>
      </c>
      <c r="F59" s="91">
        <f t="shared" si="3"/>
        <v>0</v>
      </c>
      <c r="G59" s="93">
        <f t="shared" si="4"/>
        <v>0.2</v>
      </c>
    </row>
    <row r="60" spans="2:8">
      <c r="B60" s="49">
        <v>61</v>
      </c>
      <c r="C60" s="90">
        <f t="shared" si="5"/>
        <v>107</v>
      </c>
      <c r="D60" s="90">
        <f t="shared" si="1"/>
        <v>122</v>
      </c>
      <c r="E60" s="91">
        <f t="shared" si="2"/>
        <v>0.15</v>
      </c>
      <c r="F60" s="91">
        <f t="shared" si="3"/>
        <v>0</v>
      </c>
      <c r="G60" s="93">
        <f t="shared" si="4"/>
        <v>0.15</v>
      </c>
    </row>
    <row r="61" spans="2:8">
      <c r="B61" s="49">
        <v>62</v>
      </c>
      <c r="C61" s="90">
        <f t="shared" si="5"/>
        <v>108</v>
      </c>
      <c r="D61" s="90">
        <f t="shared" si="1"/>
        <v>124</v>
      </c>
      <c r="E61" s="91">
        <f t="shared" si="2"/>
        <v>0.1</v>
      </c>
      <c r="F61" s="91">
        <f t="shared" si="3"/>
        <v>0</v>
      </c>
      <c r="G61" s="93">
        <f t="shared" si="4"/>
        <v>0.1</v>
      </c>
    </row>
    <row r="62" spans="2:8">
      <c r="B62" s="49">
        <v>63</v>
      </c>
      <c r="C62" s="90">
        <f t="shared" si="5"/>
        <v>109</v>
      </c>
      <c r="D62" s="90">
        <f t="shared" si="1"/>
        <v>126</v>
      </c>
      <c r="E62" s="91">
        <f t="shared" si="2"/>
        <v>0.05</v>
      </c>
      <c r="F62" s="91">
        <f t="shared" si="3"/>
        <v>0</v>
      </c>
      <c r="G62" s="93">
        <f t="shared" si="4"/>
        <v>0.05</v>
      </c>
    </row>
    <row r="63" spans="2:8">
      <c r="B63" s="49">
        <v>64</v>
      </c>
      <c r="C63" s="90">
        <f t="shared" si="5"/>
        <v>110</v>
      </c>
      <c r="D63" s="90">
        <f t="shared" si="1"/>
        <v>128</v>
      </c>
      <c r="E63" s="91">
        <f t="shared" si="2"/>
        <v>0</v>
      </c>
      <c r="F63" s="91">
        <f t="shared" si="3"/>
        <v>0</v>
      </c>
      <c r="G63" s="93">
        <f t="shared" si="4"/>
        <v>0</v>
      </c>
    </row>
    <row r="64" spans="2:8">
      <c r="B64" s="49">
        <v>65</v>
      </c>
      <c r="C64" s="90">
        <f t="shared" si="5"/>
        <v>111</v>
      </c>
      <c r="D64" s="90">
        <f t="shared" si="1"/>
        <v>130</v>
      </c>
      <c r="E64" s="91">
        <f t="shared" si="2"/>
        <v>0</v>
      </c>
      <c r="F64" s="91">
        <f t="shared" si="3"/>
        <v>0</v>
      </c>
      <c r="G64" s="93">
        <f t="shared" si="4"/>
        <v>0</v>
      </c>
    </row>
    <row r="65" spans="2:7">
      <c r="B65" s="49">
        <v>66</v>
      </c>
      <c r="C65" s="90">
        <f t="shared" si="5"/>
        <v>112</v>
      </c>
      <c r="D65" s="90">
        <f t="shared" si="1"/>
        <v>132</v>
      </c>
      <c r="E65" s="91">
        <f t="shared" si="2"/>
        <v>0</v>
      </c>
      <c r="F65" s="91">
        <f t="shared" si="3"/>
        <v>0</v>
      </c>
      <c r="G65" s="93">
        <f t="shared" si="4"/>
        <v>0</v>
      </c>
    </row>
    <row r="66" spans="2:7">
      <c r="B66" s="49">
        <v>67</v>
      </c>
      <c r="C66" s="90">
        <f t="shared" si="5"/>
        <v>113</v>
      </c>
      <c r="D66" s="90">
        <f t="shared" si="1"/>
        <v>134</v>
      </c>
      <c r="E66" s="91">
        <f t="shared" si="2"/>
        <v>0</v>
      </c>
      <c r="F66" s="91">
        <f t="shared" si="3"/>
        <v>0</v>
      </c>
      <c r="G66" s="93">
        <f t="shared" si="4"/>
        <v>0</v>
      </c>
    </row>
    <row r="67" spans="2:7">
      <c r="B67" s="49">
        <v>68</v>
      </c>
      <c r="C67" s="90">
        <f t="shared" si="5"/>
        <v>114</v>
      </c>
      <c r="D67" s="90">
        <f t="shared" si="1"/>
        <v>136</v>
      </c>
      <c r="E67" s="91">
        <f t="shared" si="2"/>
        <v>0</v>
      </c>
      <c r="F67" s="91">
        <f t="shared" si="3"/>
        <v>0</v>
      </c>
      <c r="G67" s="93">
        <f t="shared" si="4"/>
        <v>0</v>
      </c>
    </row>
    <row r="68" spans="2:7">
      <c r="B68" s="49">
        <v>69</v>
      </c>
      <c r="C68" s="90">
        <f t="shared" si="5"/>
        <v>115</v>
      </c>
      <c r="D68" s="90">
        <f t="shared" si="1"/>
        <v>138</v>
      </c>
      <c r="E68" s="91">
        <f t="shared" si="2"/>
        <v>0</v>
      </c>
      <c r="F68" s="91">
        <f t="shared" si="3"/>
        <v>0</v>
      </c>
      <c r="G68" s="93">
        <f t="shared" si="4"/>
        <v>0</v>
      </c>
    </row>
    <row r="69" spans="2:7">
      <c r="B69" s="49">
        <v>70</v>
      </c>
      <c r="C69" s="90">
        <f t="shared" si="5"/>
        <v>116</v>
      </c>
      <c r="D69" s="90">
        <f t="shared" si="1"/>
        <v>140</v>
      </c>
      <c r="E69" s="91">
        <f t="shared" si="2"/>
        <v>0</v>
      </c>
      <c r="F69" s="91">
        <f t="shared" si="3"/>
        <v>0</v>
      </c>
      <c r="G69" s="93">
        <f t="shared" si="4"/>
        <v>0</v>
      </c>
    </row>
    <row r="70" spans="2:7">
      <c r="B70" s="49">
        <v>71</v>
      </c>
      <c r="C70" s="90">
        <f t="shared" si="5"/>
        <v>117</v>
      </c>
      <c r="D70" s="90">
        <f t="shared" si="1"/>
        <v>142</v>
      </c>
      <c r="E70" s="91">
        <f t="shared" si="2"/>
        <v>0</v>
      </c>
      <c r="F70" s="91">
        <f t="shared" si="3"/>
        <v>0</v>
      </c>
      <c r="G70" s="93">
        <f t="shared" si="4"/>
        <v>0</v>
      </c>
    </row>
    <row r="71" spans="2:7">
      <c r="B71" s="49">
        <v>72</v>
      </c>
      <c r="C71" s="90">
        <f t="shared" si="5"/>
        <v>118</v>
      </c>
      <c r="D71" s="90">
        <f t="shared" si="1"/>
        <v>144</v>
      </c>
      <c r="E71" s="91">
        <f t="shared" si="2"/>
        <v>0</v>
      </c>
      <c r="F71" s="91">
        <f t="shared" si="3"/>
        <v>0</v>
      </c>
      <c r="G71" s="93">
        <f t="shared" si="4"/>
        <v>0</v>
      </c>
    </row>
    <row r="72" spans="2:7">
      <c r="B72" s="49">
        <v>73</v>
      </c>
      <c r="C72" s="90">
        <f t="shared" si="5"/>
        <v>119</v>
      </c>
      <c r="D72" s="90">
        <f t="shared" si="1"/>
        <v>146</v>
      </c>
      <c r="E72" s="91">
        <f t="shared" si="2"/>
        <v>0</v>
      </c>
      <c r="F72" s="91">
        <f t="shared" si="3"/>
        <v>0</v>
      </c>
      <c r="G72" s="93">
        <f t="shared" si="4"/>
        <v>0</v>
      </c>
    </row>
    <row r="73" spans="2:7">
      <c r="B73" s="49">
        <v>74</v>
      </c>
      <c r="C73" s="90">
        <f t="shared" ref="C73:C104" si="6">B73+$E$5</f>
        <v>120</v>
      </c>
      <c r="D73" s="90">
        <f t="shared" si="1"/>
        <v>148</v>
      </c>
      <c r="E73" s="91">
        <f t="shared" si="2"/>
        <v>0</v>
      </c>
      <c r="F73" s="91">
        <f t="shared" si="3"/>
        <v>0</v>
      </c>
      <c r="G73" s="93">
        <f t="shared" si="4"/>
        <v>0</v>
      </c>
    </row>
    <row r="74" spans="2:7">
      <c r="B74" s="49">
        <v>75</v>
      </c>
      <c r="C74" s="90">
        <f t="shared" si="6"/>
        <v>121</v>
      </c>
      <c r="D74" s="90">
        <f t="shared" ref="D74:D137" si="7">B74*2</f>
        <v>150</v>
      </c>
      <c r="E74" s="91">
        <f t="shared" ref="E74:E137" si="8">IF(C74&lt;$E$4,1,IF($E$3&lt;C74,0,($E$3-C74)/($E$3-$E$4)))</f>
        <v>0</v>
      </c>
      <c r="F74" s="91">
        <f t="shared" ref="F74:F137" si="9">IF(D74&lt;$E$4,1,IF($E$3&lt;D74,0,($E$3-D74)/($E$3-$E$4)))</f>
        <v>0</v>
      </c>
      <c r="G74" s="93">
        <f t="shared" ref="G74:G137" si="10">IF($E$6=1,F74,E74)</f>
        <v>0</v>
      </c>
    </row>
    <row r="75" spans="2:7">
      <c r="B75" s="49">
        <v>76</v>
      </c>
      <c r="C75" s="90">
        <f t="shared" si="6"/>
        <v>122</v>
      </c>
      <c r="D75" s="90">
        <f t="shared" si="7"/>
        <v>152</v>
      </c>
      <c r="E75" s="91">
        <f t="shared" si="8"/>
        <v>0</v>
      </c>
      <c r="F75" s="91">
        <f t="shared" si="9"/>
        <v>0</v>
      </c>
      <c r="G75" s="93">
        <f t="shared" si="10"/>
        <v>0</v>
      </c>
    </row>
    <row r="76" spans="2:7">
      <c r="B76" s="49">
        <v>77</v>
      </c>
      <c r="C76" s="90">
        <f t="shared" si="6"/>
        <v>123</v>
      </c>
      <c r="D76" s="90">
        <f t="shared" si="7"/>
        <v>154</v>
      </c>
      <c r="E76" s="91">
        <f t="shared" si="8"/>
        <v>0</v>
      </c>
      <c r="F76" s="91">
        <f t="shared" si="9"/>
        <v>0</v>
      </c>
      <c r="G76" s="93">
        <f t="shared" si="10"/>
        <v>0</v>
      </c>
    </row>
    <row r="77" spans="2:7">
      <c r="B77" s="49">
        <v>78</v>
      </c>
      <c r="C77" s="90">
        <f t="shared" si="6"/>
        <v>124</v>
      </c>
      <c r="D77" s="90">
        <f t="shared" si="7"/>
        <v>156</v>
      </c>
      <c r="E77" s="91">
        <f t="shared" si="8"/>
        <v>0</v>
      </c>
      <c r="F77" s="91">
        <f t="shared" si="9"/>
        <v>0</v>
      </c>
      <c r="G77" s="93">
        <f t="shared" si="10"/>
        <v>0</v>
      </c>
    </row>
    <row r="78" spans="2:7">
      <c r="B78" s="49">
        <v>79</v>
      </c>
      <c r="C78" s="90">
        <f t="shared" si="6"/>
        <v>125</v>
      </c>
      <c r="D78" s="90">
        <f t="shared" si="7"/>
        <v>158</v>
      </c>
      <c r="E78" s="91">
        <f t="shared" si="8"/>
        <v>0</v>
      </c>
      <c r="F78" s="91">
        <f t="shared" si="9"/>
        <v>0</v>
      </c>
      <c r="G78" s="93">
        <f t="shared" si="10"/>
        <v>0</v>
      </c>
    </row>
    <row r="79" spans="2:7">
      <c r="B79" s="49">
        <v>80</v>
      </c>
      <c r="C79" s="90">
        <f t="shared" si="6"/>
        <v>126</v>
      </c>
      <c r="D79" s="90">
        <f t="shared" si="7"/>
        <v>160</v>
      </c>
      <c r="E79" s="91">
        <f t="shared" si="8"/>
        <v>0</v>
      </c>
      <c r="F79" s="91">
        <f t="shared" si="9"/>
        <v>0</v>
      </c>
      <c r="G79" s="93">
        <f t="shared" si="10"/>
        <v>0</v>
      </c>
    </row>
    <row r="80" spans="2:7">
      <c r="B80" s="49">
        <v>81</v>
      </c>
      <c r="C80" s="90">
        <f t="shared" si="6"/>
        <v>127</v>
      </c>
      <c r="D80" s="90">
        <f t="shared" si="7"/>
        <v>162</v>
      </c>
      <c r="E80" s="91">
        <f t="shared" si="8"/>
        <v>0</v>
      </c>
      <c r="F80" s="91">
        <f t="shared" si="9"/>
        <v>0</v>
      </c>
      <c r="G80" s="93">
        <f t="shared" si="10"/>
        <v>0</v>
      </c>
    </row>
    <row r="81" spans="2:7">
      <c r="B81" s="49">
        <v>82</v>
      </c>
      <c r="C81" s="90">
        <f t="shared" si="6"/>
        <v>128</v>
      </c>
      <c r="D81" s="90">
        <f t="shared" si="7"/>
        <v>164</v>
      </c>
      <c r="E81" s="91">
        <f t="shared" si="8"/>
        <v>0</v>
      </c>
      <c r="F81" s="91">
        <f t="shared" si="9"/>
        <v>0</v>
      </c>
      <c r="G81" s="93">
        <f t="shared" si="10"/>
        <v>0</v>
      </c>
    </row>
    <row r="82" spans="2:7">
      <c r="B82" s="49">
        <v>83</v>
      </c>
      <c r="C82" s="90">
        <f t="shared" si="6"/>
        <v>129</v>
      </c>
      <c r="D82" s="90">
        <f t="shared" si="7"/>
        <v>166</v>
      </c>
      <c r="E82" s="91">
        <f t="shared" si="8"/>
        <v>0</v>
      </c>
      <c r="F82" s="91">
        <f t="shared" si="9"/>
        <v>0</v>
      </c>
      <c r="G82" s="93">
        <f t="shared" si="10"/>
        <v>0</v>
      </c>
    </row>
    <row r="83" spans="2:7">
      <c r="B83" s="49">
        <v>84</v>
      </c>
      <c r="C83" s="90">
        <f t="shared" si="6"/>
        <v>130</v>
      </c>
      <c r="D83" s="90">
        <f t="shared" si="7"/>
        <v>168</v>
      </c>
      <c r="E83" s="91">
        <f t="shared" si="8"/>
        <v>0</v>
      </c>
      <c r="F83" s="91">
        <f t="shared" si="9"/>
        <v>0</v>
      </c>
      <c r="G83" s="93">
        <f t="shared" si="10"/>
        <v>0</v>
      </c>
    </row>
    <row r="84" spans="2:7">
      <c r="B84" s="49">
        <v>85</v>
      </c>
      <c r="C84" s="90">
        <f t="shared" si="6"/>
        <v>131</v>
      </c>
      <c r="D84" s="90">
        <f t="shared" si="7"/>
        <v>170</v>
      </c>
      <c r="E84" s="91">
        <f t="shared" si="8"/>
        <v>0</v>
      </c>
      <c r="F84" s="91">
        <f t="shared" si="9"/>
        <v>0</v>
      </c>
      <c r="G84" s="93">
        <f t="shared" si="10"/>
        <v>0</v>
      </c>
    </row>
    <row r="85" spans="2:7">
      <c r="B85" s="49">
        <v>86</v>
      </c>
      <c r="C85" s="90">
        <f t="shared" si="6"/>
        <v>132</v>
      </c>
      <c r="D85" s="90">
        <f t="shared" si="7"/>
        <v>172</v>
      </c>
      <c r="E85" s="91">
        <f t="shared" si="8"/>
        <v>0</v>
      </c>
      <c r="F85" s="91">
        <f t="shared" si="9"/>
        <v>0</v>
      </c>
      <c r="G85" s="93">
        <f t="shared" si="10"/>
        <v>0</v>
      </c>
    </row>
    <row r="86" spans="2:7">
      <c r="B86" s="49">
        <v>87</v>
      </c>
      <c r="C86" s="90">
        <f t="shared" si="6"/>
        <v>133</v>
      </c>
      <c r="D86" s="90">
        <f t="shared" si="7"/>
        <v>174</v>
      </c>
      <c r="E86" s="91">
        <f t="shared" si="8"/>
        <v>0</v>
      </c>
      <c r="F86" s="91">
        <f t="shared" si="9"/>
        <v>0</v>
      </c>
      <c r="G86" s="93">
        <f t="shared" si="10"/>
        <v>0</v>
      </c>
    </row>
    <row r="87" spans="2:7">
      <c r="B87" s="49">
        <v>88</v>
      </c>
      <c r="C87" s="90">
        <f t="shared" si="6"/>
        <v>134</v>
      </c>
      <c r="D87" s="90">
        <f t="shared" si="7"/>
        <v>176</v>
      </c>
      <c r="E87" s="91">
        <f t="shared" si="8"/>
        <v>0</v>
      </c>
      <c r="F87" s="91">
        <f t="shared" si="9"/>
        <v>0</v>
      </c>
      <c r="G87" s="93">
        <f t="shared" si="10"/>
        <v>0</v>
      </c>
    </row>
    <row r="88" spans="2:7">
      <c r="B88" s="49">
        <v>89</v>
      </c>
      <c r="C88" s="90">
        <f t="shared" si="6"/>
        <v>135</v>
      </c>
      <c r="D88" s="90">
        <f t="shared" si="7"/>
        <v>178</v>
      </c>
      <c r="E88" s="91">
        <f t="shared" si="8"/>
        <v>0</v>
      </c>
      <c r="F88" s="91">
        <f t="shared" si="9"/>
        <v>0</v>
      </c>
      <c r="G88" s="93">
        <f t="shared" si="10"/>
        <v>0</v>
      </c>
    </row>
    <row r="89" spans="2:7">
      <c r="B89" s="49">
        <v>90</v>
      </c>
      <c r="C89" s="90">
        <f t="shared" si="6"/>
        <v>136</v>
      </c>
      <c r="D89" s="90">
        <f t="shared" si="7"/>
        <v>180</v>
      </c>
      <c r="E89" s="91">
        <f t="shared" si="8"/>
        <v>0</v>
      </c>
      <c r="F89" s="91">
        <f t="shared" si="9"/>
        <v>0</v>
      </c>
      <c r="G89" s="93">
        <f t="shared" si="10"/>
        <v>0</v>
      </c>
    </row>
    <row r="90" spans="2:7">
      <c r="B90" s="49">
        <v>91</v>
      </c>
      <c r="C90" s="90">
        <f t="shared" si="6"/>
        <v>137</v>
      </c>
      <c r="D90" s="90">
        <f t="shared" si="7"/>
        <v>182</v>
      </c>
      <c r="E90" s="91">
        <f t="shared" si="8"/>
        <v>0</v>
      </c>
      <c r="F90" s="91">
        <f t="shared" si="9"/>
        <v>0</v>
      </c>
      <c r="G90" s="93">
        <f t="shared" si="10"/>
        <v>0</v>
      </c>
    </row>
    <row r="91" spans="2:7">
      <c r="B91" s="49">
        <v>92</v>
      </c>
      <c r="C91" s="90">
        <f t="shared" si="6"/>
        <v>138</v>
      </c>
      <c r="D91" s="90">
        <f t="shared" si="7"/>
        <v>184</v>
      </c>
      <c r="E91" s="91">
        <f t="shared" si="8"/>
        <v>0</v>
      </c>
      <c r="F91" s="91">
        <f t="shared" si="9"/>
        <v>0</v>
      </c>
      <c r="G91" s="93">
        <f t="shared" si="10"/>
        <v>0</v>
      </c>
    </row>
    <row r="92" spans="2:7">
      <c r="B92" s="49">
        <v>93</v>
      </c>
      <c r="C92" s="90">
        <f t="shared" si="6"/>
        <v>139</v>
      </c>
      <c r="D92" s="90">
        <f t="shared" si="7"/>
        <v>186</v>
      </c>
      <c r="E92" s="91">
        <f t="shared" si="8"/>
        <v>0</v>
      </c>
      <c r="F92" s="91">
        <f t="shared" si="9"/>
        <v>0</v>
      </c>
      <c r="G92" s="93">
        <f t="shared" si="10"/>
        <v>0</v>
      </c>
    </row>
    <row r="93" spans="2:7">
      <c r="B93" s="49">
        <v>94</v>
      </c>
      <c r="C93" s="90">
        <f t="shared" si="6"/>
        <v>140</v>
      </c>
      <c r="D93" s="90">
        <f t="shared" si="7"/>
        <v>188</v>
      </c>
      <c r="E93" s="91">
        <f t="shared" si="8"/>
        <v>0</v>
      </c>
      <c r="F93" s="91">
        <f t="shared" si="9"/>
        <v>0</v>
      </c>
      <c r="G93" s="93">
        <f t="shared" si="10"/>
        <v>0</v>
      </c>
    </row>
    <row r="94" spans="2:7">
      <c r="B94" s="49">
        <v>95</v>
      </c>
      <c r="C94" s="90">
        <f t="shared" si="6"/>
        <v>141</v>
      </c>
      <c r="D94" s="90">
        <f t="shared" si="7"/>
        <v>190</v>
      </c>
      <c r="E94" s="91">
        <f t="shared" si="8"/>
        <v>0</v>
      </c>
      <c r="F94" s="91">
        <f t="shared" si="9"/>
        <v>0</v>
      </c>
      <c r="G94" s="93">
        <f t="shared" si="10"/>
        <v>0</v>
      </c>
    </row>
    <row r="95" spans="2:7">
      <c r="B95" s="49">
        <v>96</v>
      </c>
      <c r="C95" s="90">
        <f t="shared" si="6"/>
        <v>142</v>
      </c>
      <c r="D95" s="90">
        <f t="shared" si="7"/>
        <v>192</v>
      </c>
      <c r="E95" s="91">
        <f t="shared" si="8"/>
        <v>0</v>
      </c>
      <c r="F95" s="91">
        <f t="shared" si="9"/>
        <v>0</v>
      </c>
      <c r="G95" s="93">
        <f t="shared" si="10"/>
        <v>0</v>
      </c>
    </row>
    <row r="96" spans="2:7">
      <c r="B96" s="49">
        <v>97</v>
      </c>
      <c r="C96" s="90">
        <f t="shared" si="6"/>
        <v>143</v>
      </c>
      <c r="D96" s="90">
        <f t="shared" si="7"/>
        <v>194</v>
      </c>
      <c r="E96" s="91">
        <f t="shared" si="8"/>
        <v>0</v>
      </c>
      <c r="F96" s="91">
        <f t="shared" si="9"/>
        <v>0</v>
      </c>
      <c r="G96" s="93">
        <f t="shared" si="10"/>
        <v>0</v>
      </c>
    </row>
    <row r="97" spans="2:7">
      <c r="B97" s="49">
        <v>98</v>
      </c>
      <c r="C97" s="90">
        <f t="shared" si="6"/>
        <v>144</v>
      </c>
      <c r="D97" s="90">
        <f t="shared" si="7"/>
        <v>196</v>
      </c>
      <c r="E97" s="91">
        <f t="shared" si="8"/>
        <v>0</v>
      </c>
      <c r="F97" s="91">
        <f t="shared" si="9"/>
        <v>0</v>
      </c>
      <c r="G97" s="93">
        <f t="shared" si="10"/>
        <v>0</v>
      </c>
    </row>
    <row r="98" spans="2:7">
      <c r="B98" s="49">
        <v>99</v>
      </c>
      <c r="C98" s="90">
        <f t="shared" si="6"/>
        <v>145</v>
      </c>
      <c r="D98" s="90">
        <f t="shared" si="7"/>
        <v>198</v>
      </c>
      <c r="E98" s="91">
        <f t="shared" si="8"/>
        <v>0</v>
      </c>
      <c r="F98" s="91">
        <f t="shared" si="9"/>
        <v>0</v>
      </c>
      <c r="G98" s="93">
        <f t="shared" si="10"/>
        <v>0</v>
      </c>
    </row>
    <row r="99" spans="2:7">
      <c r="B99" s="49">
        <v>100</v>
      </c>
      <c r="C99" s="90">
        <f t="shared" si="6"/>
        <v>146</v>
      </c>
      <c r="D99" s="90">
        <f t="shared" si="7"/>
        <v>200</v>
      </c>
      <c r="E99" s="91">
        <f t="shared" si="8"/>
        <v>0</v>
      </c>
      <c r="F99" s="91">
        <f t="shared" si="9"/>
        <v>0</v>
      </c>
      <c r="G99" s="93">
        <f t="shared" si="10"/>
        <v>0</v>
      </c>
    </row>
    <row r="100" spans="2:7">
      <c r="B100" s="49">
        <v>101</v>
      </c>
      <c r="C100" s="90">
        <f t="shared" si="6"/>
        <v>147</v>
      </c>
      <c r="D100" s="90">
        <f t="shared" si="7"/>
        <v>202</v>
      </c>
      <c r="E100" s="91">
        <f t="shared" si="8"/>
        <v>0</v>
      </c>
      <c r="F100" s="91">
        <f t="shared" si="9"/>
        <v>0</v>
      </c>
      <c r="G100" s="93">
        <f t="shared" si="10"/>
        <v>0</v>
      </c>
    </row>
    <row r="101" spans="2:7">
      <c r="B101" s="49">
        <v>102</v>
      </c>
      <c r="C101" s="90">
        <f t="shared" si="6"/>
        <v>148</v>
      </c>
      <c r="D101" s="90">
        <f t="shared" si="7"/>
        <v>204</v>
      </c>
      <c r="E101" s="91">
        <f t="shared" si="8"/>
        <v>0</v>
      </c>
      <c r="F101" s="91">
        <f t="shared" si="9"/>
        <v>0</v>
      </c>
      <c r="G101" s="93">
        <f t="shared" si="10"/>
        <v>0</v>
      </c>
    </row>
    <row r="102" spans="2:7">
      <c r="B102" s="49">
        <v>103</v>
      </c>
      <c r="C102" s="90">
        <f t="shared" si="6"/>
        <v>149</v>
      </c>
      <c r="D102" s="90">
        <f t="shared" si="7"/>
        <v>206</v>
      </c>
      <c r="E102" s="91">
        <f t="shared" si="8"/>
        <v>0</v>
      </c>
      <c r="F102" s="91">
        <f t="shared" si="9"/>
        <v>0</v>
      </c>
      <c r="G102" s="93">
        <f t="shared" si="10"/>
        <v>0</v>
      </c>
    </row>
    <row r="103" spans="2:7">
      <c r="B103" s="49">
        <v>104</v>
      </c>
      <c r="C103" s="90">
        <f t="shared" si="6"/>
        <v>150</v>
      </c>
      <c r="D103" s="90">
        <f t="shared" si="7"/>
        <v>208</v>
      </c>
      <c r="E103" s="91">
        <f t="shared" si="8"/>
        <v>0</v>
      </c>
      <c r="F103" s="91">
        <f t="shared" si="9"/>
        <v>0</v>
      </c>
      <c r="G103" s="93">
        <f t="shared" si="10"/>
        <v>0</v>
      </c>
    </row>
    <row r="104" spans="2:7">
      <c r="B104" s="49">
        <v>105</v>
      </c>
      <c r="C104" s="90">
        <f t="shared" si="6"/>
        <v>151</v>
      </c>
      <c r="D104" s="90">
        <f t="shared" si="7"/>
        <v>210</v>
      </c>
      <c r="E104" s="91">
        <f t="shared" si="8"/>
        <v>0</v>
      </c>
      <c r="F104" s="91">
        <f t="shared" si="9"/>
        <v>0</v>
      </c>
      <c r="G104" s="93">
        <f t="shared" si="10"/>
        <v>0</v>
      </c>
    </row>
    <row r="105" spans="2:7">
      <c r="B105" s="49">
        <v>106</v>
      </c>
      <c r="C105" s="90">
        <f t="shared" ref="C105:C136" si="11">B105+$E$5</f>
        <v>152</v>
      </c>
      <c r="D105" s="90">
        <f t="shared" si="7"/>
        <v>212</v>
      </c>
      <c r="E105" s="91">
        <f t="shared" si="8"/>
        <v>0</v>
      </c>
      <c r="F105" s="91">
        <f t="shared" si="9"/>
        <v>0</v>
      </c>
      <c r="G105" s="93">
        <f t="shared" si="10"/>
        <v>0</v>
      </c>
    </row>
    <row r="106" spans="2:7">
      <c r="B106" s="49">
        <v>107</v>
      </c>
      <c r="C106" s="90">
        <f t="shared" si="11"/>
        <v>153</v>
      </c>
      <c r="D106" s="90">
        <f t="shared" si="7"/>
        <v>214</v>
      </c>
      <c r="E106" s="91">
        <f t="shared" si="8"/>
        <v>0</v>
      </c>
      <c r="F106" s="91">
        <f t="shared" si="9"/>
        <v>0</v>
      </c>
      <c r="G106" s="93">
        <f t="shared" si="10"/>
        <v>0</v>
      </c>
    </row>
    <row r="107" spans="2:7">
      <c r="B107" s="49">
        <v>108</v>
      </c>
      <c r="C107" s="90">
        <f t="shared" si="11"/>
        <v>154</v>
      </c>
      <c r="D107" s="90">
        <f t="shared" si="7"/>
        <v>216</v>
      </c>
      <c r="E107" s="91">
        <f t="shared" si="8"/>
        <v>0</v>
      </c>
      <c r="F107" s="91">
        <f t="shared" si="9"/>
        <v>0</v>
      </c>
      <c r="G107" s="93">
        <f t="shared" si="10"/>
        <v>0</v>
      </c>
    </row>
    <row r="108" spans="2:7">
      <c r="B108" s="49">
        <v>109</v>
      </c>
      <c r="C108" s="90">
        <f t="shared" si="11"/>
        <v>155</v>
      </c>
      <c r="D108" s="90">
        <f t="shared" si="7"/>
        <v>218</v>
      </c>
      <c r="E108" s="91">
        <f t="shared" si="8"/>
        <v>0</v>
      </c>
      <c r="F108" s="91">
        <f t="shared" si="9"/>
        <v>0</v>
      </c>
      <c r="G108" s="93">
        <f t="shared" si="10"/>
        <v>0</v>
      </c>
    </row>
    <row r="109" spans="2:7">
      <c r="B109" s="49">
        <v>110</v>
      </c>
      <c r="C109" s="90">
        <f t="shared" si="11"/>
        <v>156</v>
      </c>
      <c r="D109" s="90">
        <f t="shared" si="7"/>
        <v>220</v>
      </c>
      <c r="E109" s="91">
        <f t="shared" si="8"/>
        <v>0</v>
      </c>
      <c r="F109" s="91">
        <f t="shared" si="9"/>
        <v>0</v>
      </c>
      <c r="G109" s="93">
        <f t="shared" si="10"/>
        <v>0</v>
      </c>
    </row>
    <row r="110" spans="2:7">
      <c r="B110" s="49">
        <v>111</v>
      </c>
      <c r="C110" s="90">
        <f t="shared" si="11"/>
        <v>157</v>
      </c>
      <c r="D110" s="90">
        <f t="shared" si="7"/>
        <v>222</v>
      </c>
      <c r="E110" s="91">
        <f t="shared" si="8"/>
        <v>0</v>
      </c>
      <c r="F110" s="91">
        <f t="shared" si="9"/>
        <v>0</v>
      </c>
      <c r="G110" s="93">
        <f t="shared" si="10"/>
        <v>0</v>
      </c>
    </row>
    <row r="111" spans="2:7">
      <c r="B111" s="49">
        <v>112</v>
      </c>
      <c r="C111" s="90">
        <f t="shared" si="11"/>
        <v>158</v>
      </c>
      <c r="D111" s="90">
        <f t="shared" si="7"/>
        <v>224</v>
      </c>
      <c r="E111" s="91">
        <f t="shared" si="8"/>
        <v>0</v>
      </c>
      <c r="F111" s="91">
        <f t="shared" si="9"/>
        <v>0</v>
      </c>
      <c r="G111" s="93">
        <f t="shared" si="10"/>
        <v>0</v>
      </c>
    </row>
    <row r="112" spans="2:7">
      <c r="B112" s="49">
        <v>113</v>
      </c>
      <c r="C112" s="90">
        <f t="shared" si="11"/>
        <v>159</v>
      </c>
      <c r="D112" s="90">
        <f t="shared" si="7"/>
        <v>226</v>
      </c>
      <c r="E112" s="91">
        <f t="shared" si="8"/>
        <v>0</v>
      </c>
      <c r="F112" s="91">
        <f t="shared" si="9"/>
        <v>0</v>
      </c>
      <c r="G112" s="93">
        <f t="shared" si="10"/>
        <v>0</v>
      </c>
    </row>
    <row r="113" spans="2:7">
      <c r="B113" s="49">
        <v>114</v>
      </c>
      <c r="C113" s="90">
        <f t="shared" si="11"/>
        <v>160</v>
      </c>
      <c r="D113" s="90">
        <f t="shared" si="7"/>
        <v>228</v>
      </c>
      <c r="E113" s="91">
        <f t="shared" si="8"/>
        <v>0</v>
      </c>
      <c r="F113" s="91">
        <f t="shared" si="9"/>
        <v>0</v>
      </c>
      <c r="G113" s="93">
        <f t="shared" si="10"/>
        <v>0</v>
      </c>
    </row>
    <row r="114" spans="2:7">
      <c r="B114" s="49">
        <v>115</v>
      </c>
      <c r="C114" s="90">
        <f t="shared" si="11"/>
        <v>161</v>
      </c>
      <c r="D114" s="90">
        <f t="shared" si="7"/>
        <v>230</v>
      </c>
      <c r="E114" s="91">
        <f t="shared" si="8"/>
        <v>0</v>
      </c>
      <c r="F114" s="91">
        <f t="shared" si="9"/>
        <v>0</v>
      </c>
      <c r="G114" s="93">
        <f t="shared" si="10"/>
        <v>0</v>
      </c>
    </row>
    <row r="115" spans="2:7">
      <c r="B115" s="49">
        <v>116</v>
      </c>
      <c r="C115" s="90">
        <f t="shared" si="11"/>
        <v>162</v>
      </c>
      <c r="D115" s="90">
        <f t="shared" si="7"/>
        <v>232</v>
      </c>
      <c r="E115" s="91">
        <f t="shared" si="8"/>
        <v>0</v>
      </c>
      <c r="F115" s="91">
        <f t="shared" si="9"/>
        <v>0</v>
      </c>
      <c r="G115" s="93">
        <f t="shared" si="10"/>
        <v>0</v>
      </c>
    </row>
    <row r="116" spans="2:7">
      <c r="B116" s="49">
        <v>117</v>
      </c>
      <c r="C116" s="90">
        <f t="shared" si="11"/>
        <v>163</v>
      </c>
      <c r="D116" s="90">
        <f t="shared" si="7"/>
        <v>234</v>
      </c>
      <c r="E116" s="91">
        <f t="shared" si="8"/>
        <v>0</v>
      </c>
      <c r="F116" s="91">
        <f t="shared" si="9"/>
        <v>0</v>
      </c>
      <c r="G116" s="93">
        <f t="shared" si="10"/>
        <v>0</v>
      </c>
    </row>
    <row r="117" spans="2:7">
      <c r="B117" s="49">
        <v>118</v>
      </c>
      <c r="C117" s="90">
        <f t="shared" si="11"/>
        <v>164</v>
      </c>
      <c r="D117" s="90">
        <f t="shared" si="7"/>
        <v>236</v>
      </c>
      <c r="E117" s="91">
        <f t="shared" si="8"/>
        <v>0</v>
      </c>
      <c r="F117" s="91">
        <f t="shared" si="9"/>
        <v>0</v>
      </c>
      <c r="G117" s="93">
        <f t="shared" si="10"/>
        <v>0</v>
      </c>
    </row>
    <row r="118" spans="2:7">
      <c r="B118" s="49">
        <v>119</v>
      </c>
      <c r="C118" s="90">
        <f t="shared" si="11"/>
        <v>165</v>
      </c>
      <c r="D118" s="90">
        <f t="shared" si="7"/>
        <v>238</v>
      </c>
      <c r="E118" s="91">
        <f t="shared" si="8"/>
        <v>0</v>
      </c>
      <c r="F118" s="91">
        <f t="shared" si="9"/>
        <v>0</v>
      </c>
      <c r="G118" s="93">
        <f t="shared" si="10"/>
        <v>0</v>
      </c>
    </row>
    <row r="119" spans="2:7">
      <c r="B119" s="49">
        <v>120</v>
      </c>
      <c r="C119" s="90">
        <f t="shared" si="11"/>
        <v>166</v>
      </c>
      <c r="D119" s="90">
        <f t="shared" si="7"/>
        <v>240</v>
      </c>
      <c r="E119" s="91">
        <f t="shared" si="8"/>
        <v>0</v>
      </c>
      <c r="F119" s="91">
        <f t="shared" si="9"/>
        <v>0</v>
      </c>
      <c r="G119" s="93">
        <f t="shared" si="10"/>
        <v>0</v>
      </c>
    </row>
    <row r="120" spans="2:7">
      <c r="B120" s="49">
        <v>121</v>
      </c>
      <c r="C120" s="90">
        <f t="shared" si="11"/>
        <v>167</v>
      </c>
      <c r="D120" s="90">
        <f t="shared" si="7"/>
        <v>242</v>
      </c>
      <c r="E120" s="91">
        <f t="shared" si="8"/>
        <v>0</v>
      </c>
      <c r="F120" s="91">
        <f t="shared" si="9"/>
        <v>0</v>
      </c>
      <c r="G120" s="93">
        <f t="shared" si="10"/>
        <v>0</v>
      </c>
    </row>
    <row r="121" spans="2:7">
      <c r="B121" s="49">
        <v>122</v>
      </c>
      <c r="C121" s="90">
        <f t="shared" si="11"/>
        <v>168</v>
      </c>
      <c r="D121" s="90">
        <f t="shared" si="7"/>
        <v>244</v>
      </c>
      <c r="E121" s="91">
        <f t="shared" si="8"/>
        <v>0</v>
      </c>
      <c r="F121" s="91">
        <f t="shared" si="9"/>
        <v>0</v>
      </c>
      <c r="G121" s="93">
        <f t="shared" si="10"/>
        <v>0</v>
      </c>
    </row>
    <row r="122" spans="2:7">
      <c r="B122" s="49">
        <v>123</v>
      </c>
      <c r="C122" s="90">
        <f t="shared" si="11"/>
        <v>169</v>
      </c>
      <c r="D122" s="90">
        <f t="shared" si="7"/>
        <v>246</v>
      </c>
      <c r="E122" s="91">
        <f t="shared" si="8"/>
        <v>0</v>
      </c>
      <c r="F122" s="91">
        <f t="shared" si="9"/>
        <v>0</v>
      </c>
      <c r="G122" s="93">
        <f t="shared" si="10"/>
        <v>0</v>
      </c>
    </row>
    <row r="123" spans="2:7">
      <c r="B123" s="49">
        <v>124</v>
      </c>
      <c r="C123" s="90">
        <f t="shared" si="11"/>
        <v>170</v>
      </c>
      <c r="D123" s="90">
        <f t="shared" si="7"/>
        <v>248</v>
      </c>
      <c r="E123" s="91">
        <f t="shared" si="8"/>
        <v>0</v>
      </c>
      <c r="F123" s="91">
        <f t="shared" si="9"/>
        <v>0</v>
      </c>
      <c r="G123" s="93">
        <f t="shared" si="10"/>
        <v>0</v>
      </c>
    </row>
    <row r="124" spans="2:7">
      <c r="B124" s="49">
        <v>125</v>
      </c>
      <c r="C124" s="90">
        <f t="shared" si="11"/>
        <v>171</v>
      </c>
      <c r="D124" s="90">
        <f t="shared" si="7"/>
        <v>250</v>
      </c>
      <c r="E124" s="91">
        <f t="shared" si="8"/>
        <v>0</v>
      </c>
      <c r="F124" s="91">
        <f t="shared" si="9"/>
        <v>0</v>
      </c>
      <c r="G124" s="93">
        <f t="shared" si="10"/>
        <v>0</v>
      </c>
    </row>
    <row r="125" spans="2:7">
      <c r="B125" s="49">
        <v>126</v>
      </c>
      <c r="C125" s="90">
        <f t="shared" si="11"/>
        <v>172</v>
      </c>
      <c r="D125" s="90">
        <f t="shared" si="7"/>
        <v>252</v>
      </c>
      <c r="E125" s="91">
        <f t="shared" si="8"/>
        <v>0</v>
      </c>
      <c r="F125" s="91">
        <f t="shared" si="9"/>
        <v>0</v>
      </c>
      <c r="G125" s="93">
        <f t="shared" si="10"/>
        <v>0</v>
      </c>
    </row>
    <row r="126" spans="2:7">
      <c r="B126" s="49">
        <v>127</v>
      </c>
      <c r="C126" s="90">
        <f t="shared" si="11"/>
        <v>173</v>
      </c>
      <c r="D126" s="90">
        <f t="shared" si="7"/>
        <v>254</v>
      </c>
      <c r="E126" s="91">
        <f t="shared" si="8"/>
        <v>0</v>
      </c>
      <c r="F126" s="91">
        <f t="shared" si="9"/>
        <v>0</v>
      </c>
      <c r="G126" s="93">
        <f t="shared" si="10"/>
        <v>0</v>
      </c>
    </row>
    <row r="127" spans="2:7">
      <c r="B127" s="49">
        <v>128</v>
      </c>
      <c r="C127" s="90">
        <f t="shared" si="11"/>
        <v>174</v>
      </c>
      <c r="D127" s="90">
        <f t="shared" si="7"/>
        <v>256</v>
      </c>
      <c r="E127" s="91">
        <f t="shared" si="8"/>
        <v>0</v>
      </c>
      <c r="F127" s="91">
        <f t="shared" si="9"/>
        <v>0</v>
      </c>
      <c r="G127" s="93">
        <f t="shared" si="10"/>
        <v>0</v>
      </c>
    </row>
    <row r="128" spans="2:7">
      <c r="B128" s="49">
        <v>129</v>
      </c>
      <c r="C128" s="90">
        <f t="shared" si="11"/>
        <v>175</v>
      </c>
      <c r="D128" s="90">
        <f t="shared" si="7"/>
        <v>258</v>
      </c>
      <c r="E128" s="91">
        <f t="shared" si="8"/>
        <v>0</v>
      </c>
      <c r="F128" s="91">
        <f t="shared" si="9"/>
        <v>0</v>
      </c>
      <c r="G128" s="93">
        <f t="shared" si="10"/>
        <v>0</v>
      </c>
    </row>
    <row r="129" spans="2:7">
      <c r="B129" s="49">
        <v>130</v>
      </c>
      <c r="C129" s="90">
        <f t="shared" si="11"/>
        <v>176</v>
      </c>
      <c r="D129" s="90">
        <f t="shared" si="7"/>
        <v>260</v>
      </c>
      <c r="E129" s="91">
        <f t="shared" si="8"/>
        <v>0</v>
      </c>
      <c r="F129" s="91">
        <f t="shared" si="9"/>
        <v>0</v>
      </c>
      <c r="G129" s="93">
        <f t="shared" si="10"/>
        <v>0</v>
      </c>
    </row>
    <row r="130" spans="2:7">
      <c r="B130" s="49">
        <v>131</v>
      </c>
      <c r="C130" s="90">
        <f t="shared" si="11"/>
        <v>177</v>
      </c>
      <c r="D130" s="90">
        <f t="shared" si="7"/>
        <v>262</v>
      </c>
      <c r="E130" s="91">
        <f t="shared" si="8"/>
        <v>0</v>
      </c>
      <c r="F130" s="91">
        <f t="shared" si="9"/>
        <v>0</v>
      </c>
      <c r="G130" s="93">
        <f t="shared" si="10"/>
        <v>0</v>
      </c>
    </row>
    <row r="131" spans="2:7">
      <c r="B131" s="49">
        <v>132</v>
      </c>
      <c r="C131" s="90">
        <f t="shared" si="11"/>
        <v>178</v>
      </c>
      <c r="D131" s="90">
        <f t="shared" si="7"/>
        <v>264</v>
      </c>
      <c r="E131" s="91">
        <f t="shared" si="8"/>
        <v>0</v>
      </c>
      <c r="F131" s="91">
        <f t="shared" si="9"/>
        <v>0</v>
      </c>
      <c r="G131" s="93">
        <f t="shared" si="10"/>
        <v>0</v>
      </c>
    </row>
    <row r="132" spans="2:7">
      <c r="B132" s="49">
        <v>133</v>
      </c>
      <c r="C132" s="90">
        <f t="shared" si="11"/>
        <v>179</v>
      </c>
      <c r="D132" s="90">
        <f t="shared" si="7"/>
        <v>266</v>
      </c>
      <c r="E132" s="91">
        <f t="shared" si="8"/>
        <v>0</v>
      </c>
      <c r="F132" s="91">
        <f t="shared" si="9"/>
        <v>0</v>
      </c>
      <c r="G132" s="93">
        <f t="shared" si="10"/>
        <v>0</v>
      </c>
    </row>
    <row r="133" spans="2:7">
      <c r="B133" s="49">
        <v>134</v>
      </c>
      <c r="C133" s="90">
        <f t="shared" si="11"/>
        <v>180</v>
      </c>
      <c r="D133" s="90">
        <f t="shared" si="7"/>
        <v>268</v>
      </c>
      <c r="E133" s="91">
        <f t="shared" si="8"/>
        <v>0</v>
      </c>
      <c r="F133" s="91">
        <f t="shared" si="9"/>
        <v>0</v>
      </c>
      <c r="G133" s="93">
        <f t="shared" si="10"/>
        <v>0</v>
      </c>
    </row>
    <row r="134" spans="2:7">
      <c r="B134" s="49">
        <v>135</v>
      </c>
      <c r="C134" s="90">
        <f t="shared" si="11"/>
        <v>181</v>
      </c>
      <c r="D134" s="90">
        <f t="shared" si="7"/>
        <v>270</v>
      </c>
      <c r="E134" s="91">
        <f t="shared" si="8"/>
        <v>0</v>
      </c>
      <c r="F134" s="91">
        <f t="shared" si="9"/>
        <v>0</v>
      </c>
      <c r="G134" s="93">
        <f t="shared" si="10"/>
        <v>0</v>
      </c>
    </row>
    <row r="135" spans="2:7">
      <c r="B135" s="49">
        <v>136</v>
      </c>
      <c r="C135" s="90">
        <f t="shared" si="11"/>
        <v>182</v>
      </c>
      <c r="D135" s="90">
        <f t="shared" si="7"/>
        <v>272</v>
      </c>
      <c r="E135" s="91">
        <f t="shared" si="8"/>
        <v>0</v>
      </c>
      <c r="F135" s="91">
        <f t="shared" si="9"/>
        <v>0</v>
      </c>
      <c r="G135" s="93">
        <f t="shared" si="10"/>
        <v>0</v>
      </c>
    </row>
    <row r="136" spans="2:7">
      <c r="B136" s="49">
        <v>137</v>
      </c>
      <c r="C136" s="90">
        <f t="shared" si="11"/>
        <v>183</v>
      </c>
      <c r="D136" s="90">
        <f t="shared" si="7"/>
        <v>274</v>
      </c>
      <c r="E136" s="91">
        <f t="shared" si="8"/>
        <v>0</v>
      </c>
      <c r="F136" s="91">
        <f t="shared" si="9"/>
        <v>0</v>
      </c>
      <c r="G136" s="93">
        <f t="shared" si="10"/>
        <v>0</v>
      </c>
    </row>
    <row r="137" spans="2:7">
      <c r="B137" s="49">
        <v>138</v>
      </c>
      <c r="C137" s="90">
        <f t="shared" ref="C137:C149" si="12">B137+$E$5</f>
        <v>184</v>
      </c>
      <c r="D137" s="90">
        <f t="shared" si="7"/>
        <v>276</v>
      </c>
      <c r="E137" s="91">
        <f t="shared" si="8"/>
        <v>0</v>
      </c>
      <c r="F137" s="91">
        <f t="shared" si="9"/>
        <v>0</v>
      </c>
      <c r="G137" s="93">
        <f t="shared" si="10"/>
        <v>0</v>
      </c>
    </row>
    <row r="138" spans="2:7">
      <c r="B138" s="49">
        <v>139</v>
      </c>
      <c r="C138" s="90">
        <f t="shared" si="12"/>
        <v>185</v>
      </c>
      <c r="D138" s="90">
        <f t="shared" ref="D138:D149" si="13">B138*2</f>
        <v>278</v>
      </c>
      <c r="E138" s="91">
        <f t="shared" ref="E138:E149" si="14">IF(C138&lt;$E$4,1,IF($E$3&lt;C138,0,($E$3-C138)/($E$3-$E$4)))</f>
        <v>0</v>
      </c>
      <c r="F138" s="91">
        <f t="shared" ref="F138:F149" si="15">IF(D138&lt;$E$4,1,IF($E$3&lt;D138,0,($E$3-D138)/($E$3-$E$4)))</f>
        <v>0</v>
      </c>
      <c r="G138" s="93">
        <f t="shared" ref="G138:G149" si="16">IF($E$6=1,F138,E138)</f>
        <v>0</v>
      </c>
    </row>
    <row r="139" spans="2:7">
      <c r="B139" s="49">
        <v>140</v>
      </c>
      <c r="C139" s="90">
        <f t="shared" si="12"/>
        <v>186</v>
      </c>
      <c r="D139" s="90">
        <f t="shared" si="13"/>
        <v>280</v>
      </c>
      <c r="E139" s="91">
        <f t="shared" si="14"/>
        <v>0</v>
      </c>
      <c r="F139" s="91">
        <f t="shared" si="15"/>
        <v>0</v>
      </c>
      <c r="G139" s="93">
        <f t="shared" si="16"/>
        <v>0</v>
      </c>
    </row>
    <row r="140" spans="2:7">
      <c r="B140" s="49">
        <v>141</v>
      </c>
      <c r="C140" s="90">
        <f t="shared" si="12"/>
        <v>187</v>
      </c>
      <c r="D140" s="90">
        <f t="shared" si="13"/>
        <v>282</v>
      </c>
      <c r="E140" s="91">
        <f t="shared" si="14"/>
        <v>0</v>
      </c>
      <c r="F140" s="91">
        <f t="shared" si="15"/>
        <v>0</v>
      </c>
      <c r="G140" s="93">
        <f t="shared" si="16"/>
        <v>0</v>
      </c>
    </row>
    <row r="141" spans="2:7">
      <c r="B141" s="49">
        <v>142</v>
      </c>
      <c r="C141" s="90">
        <f t="shared" si="12"/>
        <v>188</v>
      </c>
      <c r="D141" s="90">
        <f t="shared" si="13"/>
        <v>284</v>
      </c>
      <c r="E141" s="91">
        <f t="shared" si="14"/>
        <v>0</v>
      </c>
      <c r="F141" s="91">
        <f t="shared" si="15"/>
        <v>0</v>
      </c>
      <c r="G141" s="93">
        <f t="shared" si="16"/>
        <v>0</v>
      </c>
    </row>
    <row r="142" spans="2:7">
      <c r="B142" s="49">
        <v>143</v>
      </c>
      <c r="C142" s="90">
        <f t="shared" si="12"/>
        <v>189</v>
      </c>
      <c r="D142" s="90">
        <f t="shared" si="13"/>
        <v>286</v>
      </c>
      <c r="E142" s="91">
        <f t="shared" si="14"/>
        <v>0</v>
      </c>
      <c r="F142" s="91">
        <f t="shared" si="15"/>
        <v>0</v>
      </c>
      <c r="G142" s="93">
        <f t="shared" si="16"/>
        <v>0</v>
      </c>
    </row>
    <row r="143" spans="2:7">
      <c r="B143" s="49">
        <v>144</v>
      </c>
      <c r="C143" s="90">
        <f t="shared" si="12"/>
        <v>190</v>
      </c>
      <c r="D143" s="90">
        <f t="shared" si="13"/>
        <v>288</v>
      </c>
      <c r="E143" s="91">
        <f t="shared" si="14"/>
        <v>0</v>
      </c>
      <c r="F143" s="91">
        <f t="shared" si="15"/>
        <v>0</v>
      </c>
      <c r="G143" s="93">
        <f t="shared" si="16"/>
        <v>0</v>
      </c>
    </row>
    <row r="144" spans="2:7">
      <c r="B144" s="49">
        <v>145</v>
      </c>
      <c r="C144" s="90">
        <f t="shared" si="12"/>
        <v>191</v>
      </c>
      <c r="D144" s="90">
        <f t="shared" si="13"/>
        <v>290</v>
      </c>
      <c r="E144" s="91">
        <f t="shared" si="14"/>
        <v>0</v>
      </c>
      <c r="F144" s="91">
        <f t="shared" si="15"/>
        <v>0</v>
      </c>
      <c r="G144" s="93">
        <f t="shared" si="16"/>
        <v>0</v>
      </c>
    </row>
    <row r="145" spans="2:7">
      <c r="B145" s="49">
        <v>146</v>
      </c>
      <c r="C145" s="90">
        <f t="shared" si="12"/>
        <v>192</v>
      </c>
      <c r="D145" s="90">
        <f t="shared" si="13"/>
        <v>292</v>
      </c>
      <c r="E145" s="91">
        <f t="shared" si="14"/>
        <v>0</v>
      </c>
      <c r="F145" s="91">
        <f t="shared" si="15"/>
        <v>0</v>
      </c>
      <c r="G145" s="93">
        <f t="shared" si="16"/>
        <v>0</v>
      </c>
    </row>
    <row r="146" spans="2:7">
      <c r="B146" s="49">
        <v>147</v>
      </c>
      <c r="C146" s="90">
        <f t="shared" si="12"/>
        <v>193</v>
      </c>
      <c r="D146" s="90">
        <f t="shared" si="13"/>
        <v>294</v>
      </c>
      <c r="E146" s="91">
        <f t="shared" si="14"/>
        <v>0</v>
      </c>
      <c r="F146" s="91">
        <f t="shared" si="15"/>
        <v>0</v>
      </c>
      <c r="G146" s="93">
        <f t="shared" si="16"/>
        <v>0</v>
      </c>
    </row>
    <row r="147" spans="2:7">
      <c r="B147" s="49">
        <v>148</v>
      </c>
      <c r="C147" s="90">
        <f t="shared" si="12"/>
        <v>194</v>
      </c>
      <c r="D147" s="90">
        <f t="shared" si="13"/>
        <v>296</v>
      </c>
      <c r="E147" s="91">
        <f t="shared" si="14"/>
        <v>0</v>
      </c>
      <c r="F147" s="91">
        <f t="shared" si="15"/>
        <v>0</v>
      </c>
      <c r="G147" s="93">
        <f t="shared" si="16"/>
        <v>0</v>
      </c>
    </row>
    <row r="148" spans="2:7">
      <c r="B148" s="49">
        <v>149</v>
      </c>
      <c r="C148" s="90">
        <f t="shared" si="12"/>
        <v>195</v>
      </c>
      <c r="D148" s="90">
        <f t="shared" si="13"/>
        <v>298</v>
      </c>
      <c r="E148" s="91">
        <f t="shared" si="14"/>
        <v>0</v>
      </c>
      <c r="F148" s="91">
        <f t="shared" si="15"/>
        <v>0</v>
      </c>
      <c r="G148" s="93">
        <f t="shared" si="16"/>
        <v>0</v>
      </c>
    </row>
    <row r="149" spans="2:7" ht="13.8" thickBot="1">
      <c r="B149" s="50">
        <v>150</v>
      </c>
      <c r="C149" s="95">
        <f t="shared" si="12"/>
        <v>196</v>
      </c>
      <c r="D149" s="96">
        <f t="shared" si="13"/>
        <v>300</v>
      </c>
      <c r="E149" s="97">
        <f t="shared" si="14"/>
        <v>0</v>
      </c>
      <c r="F149" s="97">
        <f t="shared" si="15"/>
        <v>0</v>
      </c>
      <c r="G149" s="94">
        <f t="shared" si="16"/>
        <v>0</v>
      </c>
    </row>
    <row r="150" spans="2:7" ht="13.8" thickTop="1"/>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A3" sqref="A3"/>
    </sheetView>
  </sheetViews>
  <sheetFormatPr defaultRowHeight="13.2"/>
  <sheetData>
    <row r="1" spans="1:3">
      <c r="A1" s="4">
        <f>30000/12</f>
        <v>2500</v>
      </c>
      <c r="B1" t="s">
        <v>58</v>
      </c>
    </row>
    <row r="2" spans="1:3">
      <c r="A2" s="4">
        <v>7</v>
      </c>
      <c r="B2" t="s">
        <v>61</v>
      </c>
    </row>
    <row r="3" spans="1:3">
      <c r="A3" s="8">
        <f>(A1*12)/(52-A2)/5</f>
        <v>133.33333333333331</v>
      </c>
      <c r="B3" t="s">
        <v>62</v>
      </c>
    </row>
    <row r="5" spans="1:3">
      <c r="A5" s="86">
        <v>1.7</v>
      </c>
      <c r="B5" s="9" t="s">
        <v>306</v>
      </c>
    </row>
    <row r="6" spans="1:3">
      <c r="C6" s="9" t="s">
        <v>307</v>
      </c>
    </row>
    <row r="7" spans="1:3">
      <c r="C7" s="85" t="s">
        <v>309</v>
      </c>
    </row>
    <row r="8" spans="1:3">
      <c r="C8" s="85" t="s">
        <v>310</v>
      </c>
    </row>
    <row r="9" spans="1:3">
      <c r="C9" s="9" t="s">
        <v>308</v>
      </c>
    </row>
    <row r="11" spans="1:3">
      <c r="A11" s="87">
        <v>7.7499999999999999E-2</v>
      </c>
      <c r="B11"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Main</vt:lpstr>
      <vt:lpstr>Bike transport weight</vt:lpstr>
      <vt:lpstr>Finance</vt:lpstr>
      <vt:lpstr>Main!Area_stampa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Gianfranco Pizzuto</dc:creator>
  <cp:lastModifiedBy>Gianfranco Pizzuto</cp:lastModifiedBy>
  <cp:lastPrinted>2008-08-07T18:20:24Z</cp:lastPrinted>
  <dcterms:created xsi:type="dcterms:W3CDTF">1996-10-14T23:33:28Z</dcterms:created>
  <dcterms:modified xsi:type="dcterms:W3CDTF">2010-02-20T20:13:35Z</dcterms:modified>
</cp:coreProperties>
</file>